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activeTab="0"/>
  </bookViews>
  <sheets>
    <sheet name="Naujų sutarčių vertė" sheetId="1" r:id="rId1"/>
  </sheets>
  <definedNames>
    <definedName name="_xlnm.Print_Area" localSheetId="0">'Naujų sutarčių vertė'!$A$1:$AL$90</definedName>
  </definedNames>
  <calcPr fullCalcOnLoad="1"/>
</workbook>
</file>

<file path=xl/sharedStrings.xml><?xml version="1.0" encoding="utf-8"?>
<sst xmlns="http://schemas.openxmlformats.org/spreadsheetml/2006/main" count="155" uniqueCount="97">
  <si>
    <t xml:space="preserve">    </t>
  </si>
  <si>
    <t>Ataskaitinio laikotarpio pabaigai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</si>
  <si>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</si>
  <si>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</si>
  <si>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</si>
  <si>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</si>
  <si>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</si>
  <si>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t>Lizingo portfelio struktūra pagal lizingo tipą</t>
  </si>
  <si>
    <t>1. Finansinis</t>
  </si>
  <si>
    <t>2. Veiklos</t>
  </si>
  <si>
    <t>Iš viso:</t>
  </si>
  <si>
    <t>Lizingo portfelio struktūra pagal turto rūšį</t>
  </si>
  <si>
    <t>A. Kilnojamasis turtas</t>
  </si>
  <si>
    <t>B. Nekilnojamasis turtas</t>
  </si>
  <si>
    <t>C. Nematerialusis turtas</t>
  </si>
  <si>
    <t>A.1. Pagal turto rūšį</t>
  </si>
  <si>
    <t>A.1.1. Pramonės įranga ir įrengimai</t>
  </si>
  <si>
    <t>1. Gaminimo įrengimai</t>
  </si>
  <si>
    <t>2. Keltuvai</t>
  </si>
  <si>
    <t>3. Traktoriai</t>
  </si>
  <si>
    <t>4. Ekskavatoriai</t>
  </si>
  <si>
    <t>5. Miško apdirbimo technika</t>
  </si>
  <si>
    <t>6. Žemės ūkio technika</t>
  </si>
  <si>
    <t>7. Medicininė technika</t>
  </si>
  <si>
    <t>8. Kiti įrengimai</t>
  </si>
  <si>
    <t>A.1.2. Org. technika ir biuro technika</t>
  </si>
  <si>
    <t>A.1.3. Kelių transporto priemonės</t>
  </si>
  <si>
    <t>1. Vilkikai (virš 16 t)</t>
  </si>
  <si>
    <t>2. Sunkvežimiai (iki 16 t)</t>
  </si>
  <si>
    <t>3. Priekabos</t>
  </si>
  <si>
    <t xml:space="preserve">4. Mikroautobusai </t>
  </si>
  <si>
    <t>5. Kelioniniai autobusai</t>
  </si>
  <si>
    <t>6. Miesto transporto autobusai</t>
  </si>
  <si>
    <t>7. Kitos transporto priemonės</t>
  </si>
  <si>
    <t>A.1.4. Lengvieji automobiliai</t>
  </si>
  <si>
    <t>A.1.5. Laivai, lėktuvai ir geležinkelių riedmenys</t>
  </si>
  <si>
    <t>1. Laivai</t>
  </si>
  <si>
    <t>2. Lėktuvai</t>
  </si>
  <si>
    <t>3. Geležinkelių riedmenys</t>
  </si>
  <si>
    <t>A.1.6. Kitas turtas</t>
  </si>
  <si>
    <t>A.2. Pagal pirkėjus</t>
  </si>
  <si>
    <t>1. Privatus sektorius</t>
  </si>
  <si>
    <t>2. Valstybinis sektorius</t>
  </si>
  <si>
    <t>3. Fiziniai asmenys</t>
  </si>
  <si>
    <t>4. Kiti vartotojai (nerezidentai)</t>
  </si>
  <si>
    <t>B.1. Pagal pastatus</t>
  </si>
  <si>
    <t>1. Pramoniniai pastatai</t>
  </si>
  <si>
    <t>3. Biurai</t>
  </si>
  <si>
    <t>4. Viešbučiai ir laisvalaikio pastatai</t>
  </si>
  <si>
    <t>B.2. Pagal pirkėjus</t>
  </si>
  <si>
    <t>,,DnB NORD lizingas“</t>
  </si>
  <si>
    <t xml:space="preserve"> "Nordea Finance Lithuania“</t>
  </si>
  <si>
    <t>,,SNORO lizingas“</t>
  </si>
  <si>
    <t>Pasirašytų sutarčių kiekis (nuo metų pradžios)</t>
  </si>
  <si>
    <t>Pasirašytų sutarčių vertė (nuo metų pradžios)*</t>
  </si>
  <si>
    <t>Pasirašytų sutarčių finansuojama vertė (nuo metų pradžios)**</t>
  </si>
  <si>
    <t xml:space="preserve">Vertės dalis, (%) </t>
  </si>
  <si>
    <t>1. Nauji automobiliai:</t>
  </si>
  <si>
    <t>1.1. privatūs</t>
  </si>
  <si>
    <t>1.2. verslo</t>
  </si>
  <si>
    <t>2. Naudoti automobiliai:</t>
  </si>
  <si>
    <t>2.1. privatūs</t>
  </si>
  <si>
    <t>2.2. verslo</t>
  </si>
  <si>
    <t xml:space="preserve">3. Lengvos komercinės transporto priemonės </t>
  </si>
  <si>
    <t>1. Privatus sektorius:</t>
  </si>
  <si>
    <t>1.1. žemės ūkis, miškininkystė ir žuvininkystė</t>
  </si>
  <si>
    <t>1.2. apdirbamoji pramonė ir statyba</t>
  </si>
  <si>
    <t>1.3. paslaugų sfera</t>
  </si>
  <si>
    <t>A.3. Pagal sutarčių terminus</t>
  </si>
  <si>
    <t xml:space="preserve">1. Iki 2 metų </t>
  </si>
  <si>
    <t>2. Nuo 2 iki 5 metų</t>
  </si>
  <si>
    <t>3. Nuo 5 iki 10 metų</t>
  </si>
  <si>
    <t>4. Daugiau nei 10 metų</t>
  </si>
  <si>
    <t>2. Mažmeninės prekybos pastatai</t>
  </si>
  <si>
    <t>5. Komunaliniai pastatai</t>
  </si>
  <si>
    <t>6. Kiti pastatai</t>
  </si>
  <si>
    <t>B.3. Pagal sutarčių terminus</t>
  </si>
  <si>
    <t>1. Iki 8 metų</t>
  </si>
  <si>
    <t>2. Nuo 8 iki 16 metų</t>
  </si>
  <si>
    <t>3. Nuo 16 iki 20 metų</t>
  </si>
  <si>
    <t>4. Daugiau nei 20 metų</t>
  </si>
  <si>
    <r>
      <t xml:space="preserve">* - per laikotarpį naujai pasirašytų ir </t>
    </r>
    <r>
      <rPr>
        <i/>
        <sz val="12"/>
        <rFont val="Times New Roman"/>
        <family val="1"/>
      </rPr>
      <t xml:space="preserve">įsigaliojusių </t>
    </r>
    <r>
      <rPr>
        <i/>
        <sz val="12"/>
        <rFont val="Times New Roman"/>
        <family val="1"/>
      </rPr>
      <t xml:space="preserve">lizingo sutarčių vertė (įskaitant pradinę įmoką), nepriklausomai, </t>
    </r>
  </si>
  <si>
    <t xml:space="preserve">   ar turtas yra perduotas lizingo gavėjui, į kurią nėra įtraukiama pakeistų ar perduotų sutarčių vertė.</t>
  </si>
  <si>
    <t>** - per laikotarpį naujai pasirašytų ir įsigaliojusių lizingo sutarčių vertė (neįskaitant pradinės įmokos).</t>
  </si>
  <si>
    <t>2009 m.II ketv.</t>
  </si>
  <si>
    <t>-</t>
  </si>
  <si>
    <t>,,Parex faktoringas ir lizingas</t>
  </si>
  <si>
    <t/>
  </si>
  <si>
    <t>1. Baldai</t>
  </si>
  <si>
    <t>2. Buitinė technika</t>
  </si>
  <si>
    <t>3.Statybinė įranga</t>
  </si>
  <si>
    <t>4. Kita</t>
  </si>
  <si>
    <t xml:space="preserve">   Naujai pasirašytų lizingo sutarčių vertė</t>
  </si>
  <si>
    <t xml:space="preserve">Šaltinis: lizingo bendrovių pateikti duomenys </t>
  </si>
  <si>
    <t>Atnaujinta 2009-07-29</t>
  </si>
  <si>
    <t>Cituojant būtina nurodyti šaltinį</t>
  </si>
  <si>
    <t>© Lietuvos bankų asociacija</t>
  </si>
</sst>
</file>

<file path=xl/styles.xml><?xml version="1.0" encoding="utf-8"?>
<styleSheet xmlns="http://schemas.openxmlformats.org/spreadsheetml/2006/main">
  <numFmts count="5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0"/>
    <numFmt numFmtId="174" formatCode="0.0000%"/>
    <numFmt numFmtId="175" formatCode="_-* #,##0\ _L_t_-;\-* #,##0\ _L_t_-;_-* &quot;-&quot;??\ _L_t_-;_-@_-"/>
    <numFmt numFmtId="176" formatCode="_-* #,##0.0000\ _L_t_-;\-* #,##0.0000\ _L_t_-;_-* &quot;-&quot;??\ _L_t_-;_-@_-"/>
    <numFmt numFmtId="177" formatCode="0.000%"/>
    <numFmt numFmtId="178" formatCode="mm/dd/yy"/>
    <numFmt numFmtId="179" formatCode="m/d/yy"/>
    <numFmt numFmtId="180" formatCode="#,##0,"/>
    <numFmt numFmtId="181" formatCode="#,##0,;\(#,##0,\);\-"/>
    <numFmt numFmtId="182" formatCode="#,##0.0,"/>
    <numFmt numFmtId="183" formatCode="0.0000"/>
    <numFmt numFmtId="184" formatCode="0.0"/>
    <numFmt numFmtId="185" formatCode="yyyy/mm/dd\,\ hh:mm"/>
    <numFmt numFmtId="186" formatCode="_-* #,##0.000\ _L_t_-;\-* #,##0.000\ _L_t_-;_-* &quot;-&quot;??\ _L_t_-;_-@_-"/>
    <numFmt numFmtId="187" formatCode="_-* #,##0.0\ _L_t_-;\-* #,##0.0\ _L_t_-;_-* &quot;-&quot;??\ _L_t_-;_-@_-"/>
    <numFmt numFmtId="188" formatCode="mm"/>
    <numFmt numFmtId="189" formatCode="_-* #,##0.0000\ _L_t_-;\-* #,##0.0000\ _L_t_-;_-* &quot;-&quot;????\ _L_t_-;_-@_-"/>
    <numFmt numFmtId="190" formatCode="0.00000%"/>
    <numFmt numFmtId="191" formatCode="0.000000%"/>
    <numFmt numFmtId="192" formatCode="yy/mm"/>
    <numFmt numFmtId="193" formatCode="mm/yy"/>
    <numFmt numFmtId="194" formatCode="#,##0.00,"/>
    <numFmt numFmtId="195" formatCode="yyyy\-mm\-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#,##0.00000"/>
    <numFmt numFmtId="203" formatCode="#,##0\ &quot;Lt&quot;"/>
    <numFmt numFmtId="204" formatCode="#,##0\ _L_t"/>
    <numFmt numFmtId="205" formatCode="[$-427]yyyy\ &quot;m.&quot;\ mmmm\ d\ &quot;d.&quot;"/>
  </numFmts>
  <fonts count="34">
    <font>
      <sz val="10"/>
      <name val="CenturyOldStyleLT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enturyOldStyleLT"/>
      <family val="0"/>
    </font>
    <font>
      <i/>
      <sz val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53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1" applyNumberFormat="0" applyAlignment="0" applyProtection="0"/>
    <xf numFmtId="0" fontId="1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21" fillId="15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10" xfId="58" applyFont="1" applyFill="1" applyBorder="1" applyProtection="1">
      <alignment/>
      <protection/>
    </xf>
    <xf numFmtId="0" fontId="0" fillId="0" borderId="0" xfId="0" applyBorder="1" applyAlignment="1">
      <alignment/>
    </xf>
    <xf numFmtId="10" fontId="3" fillId="0" borderId="10" xfId="61" applyNumberFormat="1" applyFont="1" applyFill="1" applyBorder="1" applyAlignment="1" applyProtection="1">
      <alignment horizontal="center"/>
      <protection/>
    </xf>
    <xf numFmtId="0" fontId="2" fillId="0" borderId="0" xfId="57" applyFont="1" applyFill="1" applyProtection="1">
      <alignment/>
      <protection/>
    </xf>
    <xf numFmtId="0" fontId="3" fillId="0" borderId="0" xfId="57" applyFont="1" applyFill="1" applyAlignment="1" applyProtection="1">
      <alignment horizontal="right"/>
      <protection/>
    </xf>
    <xf numFmtId="0" fontId="7" fillId="0" borderId="0" xfId="57" applyFont="1" applyFill="1" applyAlignment="1" applyProtection="1">
      <alignment horizontal="center" vertical="top"/>
      <protection/>
    </xf>
    <xf numFmtId="0" fontId="7" fillId="0" borderId="0" xfId="57" applyFont="1" applyFill="1" applyBorder="1" applyAlignment="1" applyProtection="1">
      <alignment vertical="top"/>
      <protection/>
    </xf>
    <xf numFmtId="0" fontId="7" fillId="0" borderId="0" xfId="57" applyFont="1" applyFill="1" applyAlignment="1" applyProtection="1">
      <alignment horizontal="centerContinuous" vertical="top"/>
      <protection/>
    </xf>
    <xf numFmtId="0" fontId="7" fillId="0" borderId="0" xfId="57" applyFont="1" applyFill="1" applyAlignment="1" applyProtection="1">
      <alignment horizontal="centerContinuous"/>
      <protection/>
    </xf>
    <xf numFmtId="0" fontId="7" fillId="0" borderId="0" xfId="57" applyFont="1" applyFill="1" applyProtection="1">
      <alignment/>
      <protection/>
    </xf>
    <xf numFmtId="0" fontId="3" fillId="0" borderId="10" xfId="57" applyFont="1" applyFill="1" applyBorder="1" applyProtection="1">
      <alignment/>
      <protection/>
    </xf>
    <xf numFmtId="0" fontId="3" fillId="0" borderId="10" xfId="57" applyFont="1" applyFill="1" applyBorder="1" applyAlignment="1" applyProtection="1">
      <alignment horizontal="center" vertical="center" wrapText="1"/>
      <protection/>
    </xf>
    <xf numFmtId="0" fontId="4" fillId="0" borderId="10" xfId="57" applyFont="1" applyFill="1" applyBorder="1" applyProtection="1">
      <alignment/>
      <protection/>
    </xf>
    <xf numFmtId="0" fontId="2" fillId="0" borderId="10" xfId="57" applyFont="1" applyFill="1" applyBorder="1" applyProtection="1">
      <alignment/>
      <protection/>
    </xf>
    <xf numFmtId="0" fontId="2" fillId="0" borderId="10" xfId="57" applyFont="1" applyFill="1" applyBorder="1" applyAlignment="1" applyProtection="1">
      <alignment vertical="top"/>
      <protection/>
    </xf>
    <xf numFmtId="0" fontId="2" fillId="0" borderId="10" xfId="57" applyFont="1" applyFill="1" applyBorder="1" applyAlignment="1" applyProtection="1">
      <alignment horizontal="left"/>
      <protection/>
    </xf>
    <xf numFmtId="0" fontId="2" fillId="0" borderId="0" xfId="57" applyFont="1" applyFill="1" applyBorder="1" applyProtection="1">
      <alignment/>
      <protection/>
    </xf>
    <xf numFmtId="0" fontId="2" fillId="0" borderId="0" xfId="57" applyFont="1" applyFill="1" applyBorder="1" applyProtection="1">
      <alignment/>
      <protection locked="0"/>
    </xf>
    <xf numFmtId="3" fontId="2" fillId="0" borderId="0" xfId="57" applyNumberFormat="1" applyFont="1" applyFill="1" applyBorder="1" applyProtection="1">
      <alignment/>
      <protection locked="0"/>
    </xf>
    <xf numFmtId="10" fontId="2" fillId="0" borderId="0" xfId="57" applyNumberFormat="1" applyFont="1" applyFill="1" applyBorder="1" applyProtection="1">
      <alignment/>
      <protection/>
    </xf>
    <xf numFmtId="0" fontId="4" fillId="0" borderId="0" xfId="57" applyFont="1" applyFill="1" applyBorder="1" applyAlignment="1" applyProtection="1">
      <alignment horizontal="left"/>
      <protection/>
    </xf>
    <xf numFmtId="0" fontId="4" fillId="0" borderId="0" xfId="57" applyFont="1" applyFill="1" applyBorder="1" applyAlignment="1" applyProtection="1">
      <alignment horizontal="left" wrapText="1"/>
      <protection/>
    </xf>
    <xf numFmtId="0" fontId="28" fillId="0" borderId="0" xfId="57" applyFont="1" applyFill="1" applyBorder="1" applyAlignment="1" applyProtection="1">
      <alignment horizontal="left" wrapText="1"/>
      <protection/>
    </xf>
    <xf numFmtId="0" fontId="2" fillId="0" borderId="0" xfId="57" applyFont="1" applyFill="1" applyBorder="1" applyAlignment="1" applyProtection="1">
      <alignment horizontal="left" wrapText="1"/>
      <protection/>
    </xf>
    <xf numFmtId="0" fontId="1" fillId="0" borderId="0" xfId="57" applyFont="1" applyFill="1" applyBorder="1" applyAlignment="1" applyProtection="1">
      <alignment horizontal="left" wrapText="1"/>
      <protection/>
    </xf>
    <xf numFmtId="0" fontId="3" fillId="0" borderId="0" xfId="57" applyFont="1" applyFill="1" applyBorder="1" applyAlignment="1" applyProtection="1">
      <alignment/>
      <protection locked="0"/>
    </xf>
    <xf numFmtId="10" fontId="2" fillId="0" borderId="10" xfId="61" applyNumberFormat="1" applyFont="1" applyFill="1" applyBorder="1" applyAlignment="1" applyProtection="1">
      <alignment horizontal="center"/>
      <protection/>
    </xf>
    <xf numFmtId="0" fontId="3" fillId="0" borderId="0" xfId="57" applyFont="1" applyFill="1" applyBorder="1" applyAlignment="1" applyProtection="1">
      <alignment horizontal="right"/>
      <protection locked="0"/>
    </xf>
    <xf numFmtId="0" fontId="2" fillId="0" borderId="0" xfId="57" applyFont="1" applyFill="1" applyBorder="1" applyAlignment="1" applyProtection="1">
      <alignment horizontal="center"/>
      <protection locked="0"/>
    </xf>
    <xf numFmtId="14" fontId="2" fillId="0" borderId="0" xfId="57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3" fontId="2" fillId="0" borderId="10" xfId="57" applyNumberFormat="1" applyFont="1" applyFill="1" applyBorder="1" applyAlignment="1" applyProtection="1">
      <alignment horizontal="center"/>
      <protection locked="0"/>
    </xf>
    <xf numFmtId="3" fontId="3" fillId="0" borderId="10" xfId="57" applyNumberFormat="1" applyFont="1" applyFill="1" applyBorder="1" applyAlignment="1" applyProtection="1">
      <alignment horizontal="center"/>
      <protection locked="0"/>
    </xf>
    <xf numFmtId="10" fontId="2" fillId="0" borderId="10" xfId="57" applyNumberFormat="1" applyFont="1" applyFill="1" applyBorder="1" applyAlignment="1" applyProtection="1">
      <alignment horizontal="center"/>
      <protection/>
    </xf>
    <xf numFmtId="3" fontId="3" fillId="0" borderId="10" xfId="57" applyNumberFormat="1" applyFont="1" applyFill="1" applyBorder="1" applyAlignment="1" applyProtection="1">
      <alignment horizontal="center"/>
      <protection/>
    </xf>
    <xf numFmtId="0" fontId="3" fillId="0" borderId="11" xfId="57" applyFont="1" applyFill="1" applyBorder="1" applyAlignment="1" applyProtection="1">
      <alignment horizontal="center"/>
      <protection/>
    </xf>
    <xf numFmtId="204" fontId="3" fillId="0" borderId="11" xfId="57" applyNumberFormat="1" applyFont="1" applyFill="1" applyBorder="1" applyAlignment="1" applyProtection="1">
      <alignment horizontal="center"/>
      <protection/>
    </xf>
    <xf numFmtId="3" fontId="2" fillId="0" borderId="11" xfId="57" applyNumberFormat="1" applyFont="1" applyFill="1" applyBorder="1" applyAlignment="1" applyProtection="1">
      <alignment horizontal="center"/>
      <protection locked="0"/>
    </xf>
    <xf numFmtId="204" fontId="2" fillId="0" borderId="11" xfId="57" applyNumberFormat="1" applyFont="1" applyFill="1" applyBorder="1" applyAlignment="1" applyProtection="1">
      <alignment horizontal="center"/>
      <protection locked="0"/>
    </xf>
    <xf numFmtId="204" fontId="3" fillId="0" borderId="10" xfId="57" applyNumberFormat="1" applyFont="1" applyFill="1" applyBorder="1" applyAlignment="1" applyProtection="1">
      <alignment horizontal="center"/>
      <protection/>
    </xf>
    <xf numFmtId="0" fontId="2" fillId="0" borderId="0" xfId="57" applyFont="1" applyFill="1" applyAlignment="1" applyProtection="1">
      <alignment horizontal="center"/>
      <protection/>
    </xf>
    <xf numFmtId="204" fontId="2" fillId="0" borderId="0" xfId="57" applyNumberFormat="1" applyFont="1" applyFill="1" applyAlignment="1" applyProtection="1">
      <alignment horizontal="center"/>
      <protection/>
    </xf>
    <xf numFmtId="204" fontId="2" fillId="0" borderId="10" xfId="57" applyNumberFormat="1" applyFont="1" applyFill="1" applyBorder="1" applyAlignment="1" applyProtection="1">
      <alignment horizontal="center"/>
      <protection locked="0"/>
    </xf>
    <xf numFmtId="3" fontId="2" fillId="0" borderId="10" xfId="58" applyNumberFormat="1" applyFont="1" applyFill="1" applyBorder="1" applyAlignment="1">
      <alignment horizontal="center"/>
      <protection/>
    </xf>
    <xf numFmtId="204" fontId="2" fillId="0" borderId="10" xfId="58" applyNumberFormat="1" applyFont="1" applyFill="1" applyBorder="1" applyAlignment="1">
      <alignment horizontal="center"/>
      <protection/>
    </xf>
    <xf numFmtId="3" fontId="2" fillId="0" borderId="10" xfId="57" applyNumberFormat="1" applyFont="1" applyFill="1" applyBorder="1" applyAlignment="1" applyProtection="1">
      <alignment horizontal="center" vertical="top"/>
      <protection locked="0"/>
    </xf>
    <xf numFmtId="204" fontId="2" fillId="0" borderId="10" xfId="57" applyNumberFormat="1" applyFont="1" applyFill="1" applyBorder="1" applyAlignment="1" applyProtection="1">
      <alignment horizontal="center" vertical="top"/>
      <protection locked="0"/>
    </xf>
    <xf numFmtId="3" fontId="2" fillId="0" borderId="0" xfId="57" applyNumberFormat="1" applyFont="1" applyFill="1" applyAlignment="1" applyProtection="1">
      <alignment horizontal="center"/>
      <protection/>
    </xf>
    <xf numFmtId="3" fontId="2" fillId="0" borderId="10" xfId="57" applyNumberFormat="1" applyFont="1" applyFill="1" applyBorder="1" applyAlignment="1" applyProtection="1">
      <alignment horizontal="center"/>
      <protection/>
    </xf>
    <xf numFmtId="204" fontId="2" fillId="0" borderId="10" xfId="57" applyNumberFormat="1" applyFont="1" applyFill="1" applyBorder="1" applyAlignment="1" applyProtection="1">
      <alignment horizontal="center"/>
      <protection/>
    </xf>
    <xf numFmtId="0" fontId="2" fillId="0" borderId="10" xfId="57" applyFont="1" applyFill="1" applyBorder="1" applyAlignment="1" applyProtection="1">
      <alignment horizontal="center"/>
      <protection locked="0"/>
    </xf>
    <xf numFmtId="10" fontId="3" fillId="0" borderId="10" xfId="57" applyNumberFormat="1" applyFont="1" applyFill="1" applyBorder="1" applyAlignment="1" applyProtection="1">
      <alignment horizontal="center"/>
      <protection/>
    </xf>
    <xf numFmtId="3" fontId="2" fillId="0" borderId="10" xfId="57" applyNumberFormat="1" applyFont="1" applyFill="1" applyBorder="1" applyAlignment="1" applyProtection="1" quotePrefix="1">
      <alignment horizontal="center"/>
      <protection locked="0"/>
    </xf>
    <xf numFmtId="0" fontId="3" fillId="0" borderId="10" xfId="57" applyFont="1" applyFill="1" applyBorder="1" applyAlignment="1" applyProtection="1">
      <alignment horizontal="center"/>
      <protection/>
    </xf>
    <xf numFmtId="181" fontId="3" fillId="0" borderId="10" xfId="57" applyNumberFormat="1" applyFont="1" applyFill="1" applyBorder="1" applyAlignment="1" applyProtection="1">
      <alignment horizontal="center"/>
      <protection locked="0"/>
    </xf>
    <xf numFmtId="0" fontId="30" fillId="0" borderId="10" xfId="57" applyFont="1" applyFill="1" applyBorder="1" applyAlignment="1" applyProtection="1">
      <alignment horizontal="center"/>
      <protection/>
    </xf>
    <xf numFmtId="3" fontId="29" fillId="0" borderId="10" xfId="57" applyNumberFormat="1" applyFont="1" applyFill="1" applyBorder="1" applyAlignment="1" applyProtection="1">
      <alignment horizontal="center"/>
      <protection/>
    </xf>
    <xf numFmtId="3" fontId="3" fillId="0" borderId="10" xfId="57" applyNumberFormat="1" applyFont="1" applyFill="1" applyBorder="1" applyAlignment="1" applyProtection="1">
      <alignment horizontal="center" vertical="center"/>
      <protection/>
    </xf>
    <xf numFmtId="204" fontId="3" fillId="0" borderId="10" xfId="57" applyNumberFormat="1" applyFont="1" applyFill="1" applyBorder="1" applyAlignment="1" applyProtection="1">
      <alignment horizontal="center" vertical="center"/>
      <protection/>
    </xf>
    <xf numFmtId="3" fontId="2" fillId="0" borderId="11" xfId="57" applyNumberFormat="1" applyFont="1" applyFill="1" applyBorder="1" applyAlignment="1" applyProtection="1">
      <alignment horizontal="center"/>
      <protection/>
    </xf>
    <xf numFmtId="0" fontId="2" fillId="0" borderId="11" xfId="57" applyFont="1" applyFill="1" applyBorder="1" applyAlignment="1" applyProtection="1">
      <alignment horizontal="center"/>
      <protection locked="0"/>
    </xf>
    <xf numFmtId="181" fontId="2" fillId="0" borderId="11" xfId="57" applyNumberFormat="1" applyFont="1" applyFill="1" applyBorder="1" applyAlignment="1" applyProtection="1">
      <alignment horizontal="center"/>
      <protection locked="0"/>
    </xf>
    <xf numFmtId="0" fontId="26" fillId="0" borderId="11" xfId="57" applyFont="1" applyFill="1" applyBorder="1" applyAlignment="1" applyProtection="1">
      <alignment horizontal="center"/>
      <protection locked="0"/>
    </xf>
    <xf numFmtId="3" fontId="2" fillId="0" borderId="11" xfId="57" applyNumberFormat="1" applyFont="1" applyFill="1" applyBorder="1" applyAlignment="1" applyProtection="1">
      <alignment horizontal="center" vertical="center"/>
      <protection locked="0"/>
    </xf>
    <xf numFmtId="204" fontId="2" fillId="0" borderId="11" xfId="57" applyNumberFormat="1" applyFont="1" applyFill="1" applyBorder="1" applyAlignment="1" applyProtection="1">
      <alignment horizontal="center" vertical="center"/>
      <protection locked="0"/>
    </xf>
    <xf numFmtId="3" fontId="3" fillId="0" borderId="11" xfId="57" applyNumberFormat="1" applyFont="1" applyFill="1" applyBorder="1" applyAlignment="1" applyProtection="1">
      <alignment horizontal="center"/>
      <protection/>
    </xf>
    <xf numFmtId="181" fontId="3" fillId="0" borderId="11" xfId="57" applyNumberFormat="1" applyFont="1" applyFill="1" applyBorder="1" applyAlignment="1" applyProtection="1">
      <alignment horizontal="center"/>
      <protection locked="0"/>
    </xf>
    <xf numFmtId="3" fontId="25" fillId="0" borderId="11" xfId="0" applyNumberFormat="1" applyFont="1" applyFill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 horizontal="center"/>
      <protection/>
    </xf>
    <xf numFmtId="181" fontId="2" fillId="0" borderId="0" xfId="57" applyNumberFormat="1" applyFont="1" applyFill="1" applyAlignment="1" applyProtection="1">
      <alignment horizontal="center"/>
      <protection/>
    </xf>
    <xf numFmtId="10" fontId="29" fillId="0" borderId="10" xfId="57" applyNumberFormat="1" applyFont="1" applyFill="1" applyBorder="1" applyAlignment="1" applyProtection="1">
      <alignment horizontal="center"/>
      <protection/>
    </xf>
    <xf numFmtId="0" fontId="2" fillId="0" borderId="0" xfId="57" applyFont="1" applyFill="1" applyAlignment="1" applyProtection="1">
      <alignment horizontal="center" vertical="center"/>
      <protection/>
    </xf>
    <xf numFmtId="204" fontId="2" fillId="0" borderId="0" xfId="57" applyNumberFormat="1" applyFont="1" applyFill="1" applyAlignment="1" applyProtection="1">
      <alignment horizontal="center" vertical="center"/>
      <protection/>
    </xf>
    <xf numFmtId="0" fontId="26" fillId="0" borderId="10" xfId="57" applyFont="1" applyFill="1" applyBorder="1" applyAlignment="1" applyProtection="1">
      <alignment horizontal="center"/>
      <protection locked="0"/>
    </xf>
    <xf numFmtId="3" fontId="2" fillId="0" borderId="10" xfId="57" applyNumberFormat="1" applyFont="1" applyFill="1" applyBorder="1" applyAlignment="1" applyProtection="1">
      <alignment horizontal="center" vertical="center"/>
      <protection locked="0"/>
    </xf>
    <xf numFmtId="181" fontId="2" fillId="0" borderId="10" xfId="57" applyNumberFormat="1" applyFont="1" applyFill="1" applyBorder="1" applyAlignment="1" applyProtection="1">
      <alignment horizontal="center"/>
      <protection locked="0"/>
    </xf>
    <xf numFmtId="204" fontId="2" fillId="0" borderId="10" xfId="57" applyNumberFormat="1" applyFont="1" applyFill="1" applyBorder="1" applyAlignment="1" applyProtection="1">
      <alignment horizontal="center" vertical="center"/>
      <protection locked="0"/>
    </xf>
    <xf numFmtId="181" fontId="2" fillId="0" borderId="10" xfId="58" applyNumberFormat="1" applyFont="1" applyFill="1" applyBorder="1" applyAlignment="1">
      <alignment horizontal="center"/>
      <protection/>
    </xf>
    <xf numFmtId="3" fontId="2" fillId="0" borderId="10" xfId="58" applyNumberFormat="1" applyFont="1" applyFill="1" applyBorder="1" applyAlignment="1">
      <alignment horizontal="center" vertical="center"/>
      <protection/>
    </xf>
    <xf numFmtId="204" fontId="2" fillId="0" borderId="10" xfId="58" applyNumberFormat="1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center"/>
      <protection/>
    </xf>
    <xf numFmtId="3" fontId="30" fillId="0" borderId="10" xfId="57" applyNumberFormat="1" applyFont="1" applyFill="1" applyBorder="1" applyAlignment="1" applyProtection="1">
      <alignment horizontal="center"/>
      <protection/>
    </xf>
    <xf numFmtId="181" fontId="2" fillId="0" borderId="10" xfId="57" applyNumberFormat="1" applyFont="1" applyFill="1" applyBorder="1" applyAlignment="1" applyProtection="1">
      <alignment horizontal="center" vertical="top"/>
      <protection locked="0"/>
    </xf>
    <xf numFmtId="10" fontId="2" fillId="0" borderId="10" xfId="57" applyNumberFormat="1" applyFont="1" applyFill="1" applyBorder="1" applyAlignment="1" applyProtection="1">
      <alignment horizontal="center" vertical="top"/>
      <protection/>
    </xf>
    <xf numFmtId="0" fontId="2" fillId="0" borderId="10" xfId="57" applyFont="1" applyFill="1" applyBorder="1" applyAlignment="1" applyProtection="1">
      <alignment horizontal="center" vertical="top"/>
      <protection locked="0"/>
    </xf>
    <xf numFmtId="0" fontId="29" fillId="0" borderId="10" xfId="57" applyFont="1" applyFill="1" applyBorder="1" applyAlignment="1" applyProtection="1">
      <alignment horizontal="center"/>
      <protection locked="0"/>
    </xf>
    <xf numFmtId="3" fontId="29" fillId="0" borderId="10" xfId="57" applyNumberFormat="1" applyFont="1" applyFill="1" applyBorder="1" applyAlignment="1" applyProtection="1">
      <alignment horizontal="center"/>
      <protection locked="0"/>
    </xf>
    <xf numFmtId="3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3" fontId="2" fillId="0" borderId="0" xfId="57" applyNumberFormat="1" applyFont="1" applyFill="1" applyAlignment="1" applyProtection="1">
      <alignment horizontal="center" vertical="center"/>
      <protection/>
    </xf>
    <xf numFmtId="3" fontId="2" fillId="0" borderId="10" xfId="57" applyNumberFormat="1" applyFont="1" applyFill="1" applyBorder="1" applyAlignment="1" applyProtection="1">
      <alignment horizontal="center" vertical="center"/>
      <protection/>
    </xf>
    <xf numFmtId="204" fontId="2" fillId="0" borderId="10" xfId="57" applyNumberFormat="1" applyFont="1" applyFill="1" applyBorder="1" applyAlignment="1" applyProtection="1">
      <alignment horizontal="center" vertical="center"/>
      <protection/>
    </xf>
    <xf numFmtId="0" fontId="32" fillId="0" borderId="10" xfId="57" applyFont="1" applyFill="1" applyBorder="1" applyAlignment="1" applyProtection="1">
      <alignment horizontal="center"/>
      <protection locked="0"/>
    </xf>
    <xf numFmtId="3" fontId="32" fillId="0" borderId="10" xfId="57" applyNumberFormat="1" applyFont="1" applyFill="1" applyBorder="1" applyAlignment="1" applyProtection="1">
      <alignment horizontal="center"/>
      <protection locked="0"/>
    </xf>
    <xf numFmtId="0" fontId="2" fillId="0" borderId="10" xfId="57" applyFont="1" applyFill="1" applyBorder="1" applyAlignment="1" applyProtection="1">
      <alignment horizontal="center"/>
      <protection/>
    </xf>
    <xf numFmtId="0" fontId="2" fillId="0" borderId="10" xfId="57" applyFont="1" applyFill="1" applyBorder="1" applyAlignment="1" applyProtection="1" quotePrefix="1">
      <alignment horizontal="center"/>
      <protection locked="0"/>
    </xf>
    <xf numFmtId="3" fontId="2" fillId="0" borderId="10" xfId="57" applyNumberFormat="1" applyFont="1" applyFill="1" applyBorder="1" applyAlignment="1" applyProtection="1" quotePrefix="1">
      <alignment horizontal="center" vertical="center"/>
      <protection locked="0"/>
    </xf>
    <xf numFmtId="3" fontId="31" fillId="0" borderId="10" xfId="0" applyNumberFormat="1" applyFont="1" applyFill="1" applyBorder="1" applyAlignment="1">
      <alignment horizontal="center"/>
    </xf>
    <xf numFmtId="3" fontId="26" fillId="0" borderId="10" xfId="57" applyNumberFormat="1" applyFont="1" applyFill="1" applyBorder="1" applyAlignment="1" applyProtection="1">
      <alignment horizontal="center"/>
      <protection locked="0"/>
    </xf>
    <xf numFmtId="1" fontId="2" fillId="0" borderId="10" xfId="57" applyNumberFormat="1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>
      <alignment horizontal="center"/>
    </xf>
    <xf numFmtId="0" fontId="25" fillId="0" borderId="10" xfId="57" applyFont="1" applyFill="1" applyBorder="1" applyAlignment="1" applyProtection="1">
      <alignment horizontal="center"/>
      <protection/>
    </xf>
    <xf numFmtId="3" fontId="26" fillId="0" borderId="10" xfId="57" applyNumberFormat="1" applyFont="1" applyFill="1" applyBorder="1" applyAlignment="1" applyProtection="1">
      <alignment horizontal="center"/>
      <protection/>
    </xf>
    <xf numFmtId="3" fontId="25" fillId="0" borderId="10" xfId="57" applyNumberFormat="1" applyFont="1" applyFill="1" applyBorder="1" applyAlignment="1" applyProtection="1">
      <alignment horizontal="center"/>
      <protection/>
    </xf>
    <xf numFmtId="10" fontId="25" fillId="0" borderId="10" xfId="61" applyNumberFormat="1" applyFont="1" applyFill="1" applyBorder="1" applyAlignment="1" applyProtection="1">
      <alignment horizontal="center"/>
      <protection/>
    </xf>
    <xf numFmtId="10" fontId="26" fillId="0" borderId="10" xfId="57" applyNumberFormat="1" applyFont="1" applyFill="1" applyBorder="1" applyAlignment="1" applyProtection="1">
      <alignment horizontal="center"/>
      <protection/>
    </xf>
    <xf numFmtId="0" fontId="2" fillId="0" borderId="10" xfId="57" applyFont="1" applyFill="1" applyBorder="1" applyAlignment="1" applyProtection="1">
      <alignment horizontal="center" vertical="center"/>
      <protection locked="0"/>
    </xf>
    <xf numFmtId="0" fontId="4" fillId="0" borderId="0" xfId="58" applyFont="1" applyFill="1" applyBorder="1" applyProtection="1">
      <alignment/>
      <protection/>
    </xf>
    <xf numFmtId="10" fontId="2" fillId="0" borderId="10" xfId="57" applyNumberFormat="1" applyFont="1" applyFill="1" applyBorder="1" applyProtection="1">
      <alignment/>
      <protection/>
    </xf>
    <xf numFmtId="204" fontId="2" fillId="0" borderId="10" xfId="57" applyNumberFormat="1" applyFont="1" applyFill="1" applyBorder="1" applyProtection="1">
      <alignment/>
      <protection locked="0"/>
    </xf>
    <xf numFmtId="0" fontId="2" fillId="0" borderId="10" xfId="57" applyFont="1" applyFill="1" applyBorder="1" applyProtection="1">
      <alignment/>
      <protection locked="0"/>
    </xf>
    <xf numFmtId="0" fontId="3" fillId="0" borderId="0" xfId="57" applyFont="1" applyFill="1" applyBorder="1" applyProtection="1">
      <alignment/>
      <protection/>
    </xf>
    <xf numFmtId="0" fontId="4" fillId="0" borderId="0" xfId="57" applyFont="1" applyFill="1" applyBorder="1" applyProtection="1">
      <alignment/>
      <protection/>
    </xf>
    <xf numFmtId="0" fontId="2" fillId="0" borderId="0" xfId="57" applyFont="1" applyFill="1" applyBorder="1" applyAlignment="1" applyProtection="1">
      <alignment vertical="top"/>
      <protection/>
    </xf>
    <xf numFmtId="0" fontId="2" fillId="0" borderId="0" xfId="57" applyFont="1" applyFill="1" applyBorder="1" applyAlignment="1" applyProtection="1">
      <alignment horizontal="left"/>
      <protection/>
    </xf>
    <xf numFmtId="177" fontId="2" fillId="0" borderId="10" xfId="57" applyNumberFormat="1" applyFont="1" applyFill="1" applyBorder="1" applyAlignment="1" applyProtection="1">
      <alignment horizontal="center"/>
      <protection/>
    </xf>
    <xf numFmtId="0" fontId="2" fillId="0" borderId="0" xfId="57" applyFont="1" applyBorder="1" applyAlignment="1" applyProtection="1">
      <alignment horizontal="left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 locked="0"/>
    </xf>
    <xf numFmtId="0" fontId="33" fillId="0" borderId="0" xfId="57" applyFont="1" applyFill="1" applyAlignment="1" applyProtection="1">
      <alignment horizontal="center"/>
      <protection/>
    </xf>
    <xf numFmtId="0" fontId="2" fillId="0" borderId="0" xfId="57" applyFont="1" applyFill="1" applyAlignment="1" applyProtection="1">
      <alignment horizontal="center" vertical="top"/>
      <protection/>
    </xf>
    <xf numFmtId="14" fontId="2" fillId="0" borderId="0" xfId="57" applyNumberFormat="1" applyFont="1" applyFill="1" applyBorder="1" applyAlignment="1" applyProtection="1">
      <alignment/>
      <protection locked="0"/>
    </xf>
    <xf numFmtId="0" fontId="33" fillId="0" borderId="0" xfId="57" applyFont="1" applyFill="1" applyAlignment="1" applyProtection="1">
      <alignment horizontal="left"/>
      <protection/>
    </xf>
    <xf numFmtId="0" fontId="3" fillId="0" borderId="0" xfId="57" applyFont="1" applyFill="1" applyAlignment="1" applyProtection="1">
      <alignment/>
      <protection/>
    </xf>
    <xf numFmtId="0" fontId="3" fillId="0" borderId="0" xfId="57" applyFont="1" applyFill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4" fillId="0" borderId="12" xfId="57" applyFont="1" applyFill="1" applyBorder="1" applyAlignment="1" applyProtection="1">
      <alignment horizontal="center"/>
      <protection/>
    </xf>
    <xf numFmtId="0" fontId="4" fillId="0" borderId="13" xfId="57" applyFont="1" applyFill="1" applyBorder="1" applyAlignment="1" applyProtection="1">
      <alignment horizontal="center"/>
      <protection/>
    </xf>
    <xf numFmtId="0" fontId="2" fillId="0" borderId="0" xfId="57" applyFont="1" applyFill="1" applyBorder="1" applyAlignment="1" applyProtection="1">
      <alignment horizontal="center"/>
      <protection locked="0"/>
    </xf>
    <xf numFmtId="0" fontId="7" fillId="0" borderId="0" xfId="57" applyFont="1" applyFill="1" applyAlignment="1" applyProtection="1">
      <alignment horizontal="center" vertical="top"/>
      <protection/>
    </xf>
    <xf numFmtId="0" fontId="3" fillId="0" borderId="14" xfId="57" applyFont="1" applyFill="1" applyBorder="1" applyAlignment="1" applyProtection="1">
      <alignment horizontal="center" vertical="center" wrapText="1"/>
      <protection/>
    </xf>
    <xf numFmtId="0" fontId="3" fillId="0" borderId="15" xfId="57" applyFont="1" applyFill="1" applyBorder="1" applyAlignment="1" applyProtection="1">
      <alignment horizontal="center" vertical="center" wrapText="1"/>
      <protection/>
    </xf>
    <xf numFmtId="0" fontId="3" fillId="0" borderId="11" xfId="57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57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rmos ketv_" xfId="57"/>
    <cellStyle name="Normal_Snoro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60"/>
  <sheetViews>
    <sheetView tabSelected="1" zoomScale="75" zoomScaleNormal="75" workbookViewId="0" topLeftCell="A1">
      <selection activeCell="B38" sqref="B38"/>
    </sheetView>
  </sheetViews>
  <sheetFormatPr defaultColWidth="9.00390625" defaultRowHeight="12.75"/>
  <cols>
    <col min="1" max="1" width="50.00390625" style="0" customWidth="1"/>
    <col min="2" max="24" width="13.75390625" style="0" customWidth="1"/>
    <col min="25" max="25" width="14.75390625" style="0" customWidth="1"/>
    <col min="26" max="37" width="13.75390625" style="0" customWidth="1"/>
    <col min="38" max="38" width="10.75390625" style="0" customWidth="1"/>
  </cols>
  <sheetData>
    <row r="1" spans="1:5" ht="15.75">
      <c r="A1" s="124" t="s">
        <v>92</v>
      </c>
      <c r="B1" s="123"/>
      <c r="C1" s="4"/>
      <c r="D1" s="4"/>
      <c r="E1" s="5"/>
    </row>
    <row r="2" spans="1:5" ht="15.75">
      <c r="A2" s="119" t="s">
        <v>84</v>
      </c>
      <c r="B2" s="122"/>
      <c r="C2" s="121"/>
      <c r="D2" s="121"/>
      <c r="E2" s="4"/>
    </row>
    <row r="3" spans="1:5" ht="15.75">
      <c r="A3" s="120" t="s">
        <v>1</v>
      </c>
      <c r="B3" s="4"/>
      <c r="C3" s="7"/>
      <c r="D3" s="7"/>
      <c r="E3" s="4" t="s">
        <v>0</v>
      </c>
    </row>
    <row r="4" spans="1:5" ht="30" customHeight="1">
      <c r="A4" s="26"/>
      <c r="B4" s="26"/>
      <c r="C4" s="26"/>
      <c r="D4" s="26"/>
      <c r="E4" s="28"/>
    </row>
    <row r="5" spans="1:5" ht="12.75" hidden="1">
      <c r="A5" s="7"/>
      <c r="B5" s="7"/>
      <c r="C5" s="7"/>
      <c r="D5" s="7"/>
      <c r="E5" s="7"/>
    </row>
    <row r="6" spans="1:5" ht="12.75" hidden="1">
      <c r="A6" s="8"/>
      <c r="B6" s="8"/>
      <c r="C6" s="9"/>
      <c r="D6" s="9"/>
      <c r="E6" s="10"/>
    </row>
    <row r="7" spans="1:37" ht="37.5" customHeight="1">
      <c r="A7" s="129"/>
      <c r="B7" s="133" t="s">
        <v>2</v>
      </c>
      <c r="C7" s="134"/>
      <c r="D7" s="134"/>
      <c r="E7" s="135"/>
      <c r="F7" s="136" t="s">
        <v>50</v>
      </c>
      <c r="G7" s="137"/>
      <c r="H7" s="137"/>
      <c r="I7" s="138"/>
      <c r="J7" s="133" t="s">
        <v>51</v>
      </c>
      <c r="K7" s="134"/>
      <c r="L7" s="134"/>
      <c r="M7" s="135"/>
      <c r="N7" s="133" t="s">
        <v>86</v>
      </c>
      <c r="O7" s="134"/>
      <c r="P7" s="134"/>
      <c r="Q7" s="135"/>
      <c r="R7" s="133" t="s">
        <v>3</v>
      </c>
      <c r="S7" s="134"/>
      <c r="T7" s="134"/>
      <c r="U7" s="135"/>
      <c r="V7" s="133" t="s">
        <v>52</v>
      </c>
      <c r="W7" s="134"/>
      <c r="X7" s="134"/>
      <c r="Y7" s="135"/>
      <c r="Z7" s="133" t="s">
        <v>5</v>
      </c>
      <c r="AA7" s="134"/>
      <c r="AB7" s="134"/>
      <c r="AC7" s="135"/>
      <c r="AD7" s="133" t="s">
        <v>4</v>
      </c>
      <c r="AE7" s="134"/>
      <c r="AF7" s="134"/>
      <c r="AG7" s="135"/>
      <c r="AH7" s="139" t="s">
        <v>6</v>
      </c>
      <c r="AI7" s="139"/>
      <c r="AJ7" s="139"/>
      <c r="AK7" s="139"/>
    </row>
    <row r="8" spans="1:38" ht="98.25" customHeight="1">
      <c r="A8" s="130"/>
      <c r="B8" s="12" t="s">
        <v>53</v>
      </c>
      <c r="C8" s="12" t="s">
        <v>54</v>
      </c>
      <c r="D8" s="12" t="s">
        <v>55</v>
      </c>
      <c r="E8" s="12" t="s">
        <v>56</v>
      </c>
      <c r="F8" s="12" t="s">
        <v>53</v>
      </c>
      <c r="G8" s="12" t="s">
        <v>54</v>
      </c>
      <c r="H8" s="12" t="s">
        <v>55</v>
      </c>
      <c r="I8" s="12" t="s">
        <v>56</v>
      </c>
      <c r="J8" s="12" t="s">
        <v>53</v>
      </c>
      <c r="K8" s="12" t="s">
        <v>54</v>
      </c>
      <c r="L8" s="12" t="s">
        <v>55</v>
      </c>
      <c r="M8" s="12" t="s">
        <v>56</v>
      </c>
      <c r="N8" s="12" t="s">
        <v>53</v>
      </c>
      <c r="O8" s="12" t="s">
        <v>54</v>
      </c>
      <c r="P8" s="12" t="s">
        <v>55</v>
      </c>
      <c r="Q8" s="12" t="s">
        <v>56</v>
      </c>
      <c r="R8" s="12" t="s">
        <v>53</v>
      </c>
      <c r="S8" s="12" t="s">
        <v>54</v>
      </c>
      <c r="T8" s="12" t="s">
        <v>55</v>
      </c>
      <c r="U8" s="12" t="s">
        <v>56</v>
      </c>
      <c r="V8" s="12" t="s">
        <v>53</v>
      </c>
      <c r="W8" s="12" t="s">
        <v>54</v>
      </c>
      <c r="X8" s="12" t="s">
        <v>55</v>
      </c>
      <c r="Y8" s="12" t="s">
        <v>56</v>
      </c>
      <c r="Z8" s="12" t="s">
        <v>53</v>
      </c>
      <c r="AA8" s="12" t="s">
        <v>54</v>
      </c>
      <c r="AB8" s="12" t="s">
        <v>55</v>
      </c>
      <c r="AC8" s="12" t="s">
        <v>56</v>
      </c>
      <c r="AD8" s="12" t="s">
        <v>53</v>
      </c>
      <c r="AE8" s="12" t="s">
        <v>54</v>
      </c>
      <c r="AF8" s="12" t="s">
        <v>55</v>
      </c>
      <c r="AG8" s="12" t="s">
        <v>56</v>
      </c>
      <c r="AH8" s="12" t="s">
        <v>53</v>
      </c>
      <c r="AI8" s="12" t="s">
        <v>54</v>
      </c>
      <c r="AJ8" s="12" t="s">
        <v>55</v>
      </c>
      <c r="AK8" s="12" t="s">
        <v>56</v>
      </c>
      <c r="AL8" s="2"/>
    </row>
    <row r="9" spans="1:38" ht="15.75">
      <c r="A9" s="11" t="s">
        <v>7</v>
      </c>
      <c r="B9" s="36"/>
      <c r="C9" s="60"/>
      <c r="D9" s="60"/>
      <c r="E9" s="34"/>
      <c r="F9" s="36"/>
      <c r="G9" s="37"/>
      <c r="H9" s="37"/>
      <c r="I9" s="34"/>
      <c r="J9" s="36"/>
      <c r="K9" s="37"/>
      <c r="L9" s="37"/>
      <c r="M9" s="34"/>
      <c r="N9" s="36"/>
      <c r="O9" s="37"/>
      <c r="P9" s="37"/>
      <c r="Q9" s="34"/>
      <c r="R9" s="36"/>
      <c r="S9" s="60"/>
      <c r="T9" s="60"/>
      <c r="U9" s="34"/>
      <c r="V9" s="36"/>
      <c r="W9" s="37"/>
      <c r="X9" s="37"/>
      <c r="Y9" s="34"/>
      <c r="Z9" s="36"/>
      <c r="AA9" s="37"/>
      <c r="AB9" s="37"/>
      <c r="AC9" s="34"/>
      <c r="AD9" s="36"/>
      <c r="AE9" s="37"/>
      <c r="AF9" s="37"/>
      <c r="AG9" s="34"/>
      <c r="AH9" s="54"/>
      <c r="AI9" s="40"/>
      <c r="AJ9" s="40"/>
      <c r="AK9" s="34"/>
      <c r="AL9" s="112"/>
    </row>
    <row r="10" spans="1:38" ht="15.75">
      <c r="A10" s="13" t="s">
        <v>8</v>
      </c>
      <c r="B10" s="61">
        <v>79</v>
      </c>
      <c r="C10" s="38">
        <v>5593</v>
      </c>
      <c r="D10" s="38">
        <v>4650</v>
      </c>
      <c r="E10" s="27">
        <v>0.7963833119749395</v>
      </c>
      <c r="F10" s="38">
        <v>358</v>
      </c>
      <c r="G10" s="62">
        <v>29684575.41</v>
      </c>
      <c r="H10" s="62">
        <v>23163068.37</v>
      </c>
      <c r="I10" s="27">
        <f>IF(G12=0,"",G10/G$12)</f>
        <v>0.9033216010217577</v>
      </c>
      <c r="J10" s="63">
        <v>605</v>
      </c>
      <c r="K10" s="38">
        <v>64846</v>
      </c>
      <c r="L10" s="38">
        <v>45386</v>
      </c>
      <c r="M10" s="27">
        <f>IF(K11=0,"",K10/K12)</f>
        <v>0.9153609440727252</v>
      </c>
      <c r="N10" s="64">
        <v>22</v>
      </c>
      <c r="O10" s="65">
        <v>5025</v>
      </c>
      <c r="P10" s="65">
        <v>4507</v>
      </c>
      <c r="Q10" s="34">
        <v>1</v>
      </c>
      <c r="R10" s="38">
        <v>755</v>
      </c>
      <c r="S10" s="38">
        <v>82080</v>
      </c>
      <c r="T10" s="38">
        <v>61140</v>
      </c>
      <c r="U10" s="27">
        <v>0.925314243841948</v>
      </c>
      <c r="V10" s="38">
        <v>27116</v>
      </c>
      <c r="W10" s="39">
        <v>47507.760917408</v>
      </c>
      <c r="X10" s="39">
        <v>39257.165020240005</v>
      </c>
      <c r="Y10" s="34">
        <v>1</v>
      </c>
      <c r="Z10" s="38">
        <v>1874</v>
      </c>
      <c r="AA10" s="39">
        <v>249160</v>
      </c>
      <c r="AB10" s="39">
        <v>206467</v>
      </c>
      <c r="AC10" s="27">
        <f>AA10/$AA$12</f>
        <v>0.9147279422292547</v>
      </c>
      <c r="AD10" s="38">
        <v>9187</v>
      </c>
      <c r="AE10" s="39">
        <v>36367</v>
      </c>
      <c r="AF10" s="39">
        <v>30530</v>
      </c>
      <c r="AG10" s="27">
        <f>IF(AE$12=0,"",AE10/AE$12)</f>
        <v>0.9976134306248972</v>
      </c>
      <c r="AH10" s="32">
        <v>30116</v>
      </c>
      <c r="AI10" s="43">
        <v>42681</v>
      </c>
      <c r="AJ10" s="43">
        <v>38808</v>
      </c>
      <c r="AK10" s="34">
        <v>1</v>
      </c>
      <c r="AL10" s="113"/>
    </row>
    <row r="11" spans="1:38" ht="15.75">
      <c r="A11" s="13" t="s">
        <v>9</v>
      </c>
      <c r="B11" s="61">
        <v>16</v>
      </c>
      <c r="C11" s="38">
        <v>1430</v>
      </c>
      <c r="D11" s="38">
        <v>1202</v>
      </c>
      <c r="E11" s="27">
        <v>0.20361668802506053</v>
      </c>
      <c r="F11" s="38">
        <v>48</v>
      </c>
      <c r="G11" s="62">
        <v>3177004.98</v>
      </c>
      <c r="H11" s="62">
        <v>3177004.98</v>
      </c>
      <c r="I11" s="27">
        <f>IF(G12=0,"",G11/G12)</f>
        <v>0.0966783989782422</v>
      </c>
      <c r="J11" s="63">
        <v>87</v>
      </c>
      <c r="K11" s="38">
        <v>5996</v>
      </c>
      <c r="L11" s="38">
        <v>4474</v>
      </c>
      <c r="M11" s="27">
        <f>IF(K12=0,"",K11/K12)</f>
        <v>0.08463905592727478</v>
      </c>
      <c r="N11" s="64">
        <v>0</v>
      </c>
      <c r="O11" s="65">
        <v>0</v>
      </c>
      <c r="P11" s="65">
        <v>0</v>
      </c>
      <c r="Q11" s="34">
        <f>IF(O$14=0,"",IF(O11=0,"",O11/O$14))</f>
      </c>
      <c r="R11" s="38">
        <v>92</v>
      </c>
      <c r="S11" s="38">
        <v>6625</v>
      </c>
      <c r="T11" s="38">
        <v>6625</v>
      </c>
      <c r="U11" s="27">
        <v>0.07468575615805197</v>
      </c>
      <c r="V11" s="38">
        <v>0</v>
      </c>
      <c r="W11" s="39">
        <v>0</v>
      </c>
      <c r="X11" s="39">
        <v>0</v>
      </c>
      <c r="Y11" s="34">
        <f>IF(W$14=0,"",IF(W11=0,"",W11/W$14))</f>
      </c>
      <c r="Z11" s="38">
        <v>358</v>
      </c>
      <c r="AA11" s="39">
        <v>23227</v>
      </c>
      <c r="AB11" s="39">
        <v>21593</v>
      </c>
      <c r="AC11" s="27">
        <f aca="true" t="shared" si="0" ref="AC11:AC17">AA11/$AA$12</f>
        <v>0.0852720577707453</v>
      </c>
      <c r="AD11" s="38">
        <v>2</v>
      </c>
      <c r="AE11" s="39">
        <v>87</v>
      </c>
      <c r="AF11" s="39">
        <v>36</v>
      </c>
      <c r="AG11" s="27">
        <f>IF(AE$12=0,"",AE11/AE$12)</f>
        <v>0.002386569375102869</v>
      </c>
      <c r="AH11" s="32">
        <v>0</v>
      </c>
      <c r="AI11" s="43">
        <v>0</v>
      </c>
      <c r="AJ11" s="43">
        <v>0</v>
      </c>
      <c r="AK11" s="34"/>
      <c r="AL11" s="113"/>
    </row>
    <row r="12" spans="1:38" ht="15.75">
      <c r="A12" s="11" t="s">
        <v>10</v>
      </c>
      <c r="B12" s="36">
        <v>95</v>
      </c>
      <c r="C12" s="66">
        <v>7023</v>
      </c>
      <c r="D12" s="66">
        <v>5852</v>
      </c>
      <c r="E12" s="3">
        <v>1</v>
      </c>
      <c r="F12" s="33">
        <f>SUM(F10:F11)</f>
        <v>406</v>
      </c>
      <c r="G12" s="67">
        <f>SUM(G10:G11)</f>
        <v>32861580.39</v>
      </c>
      <c r="H12" s="67">
        <f>SUM(H10:H11)</f>
        <v>26340073.35</v>
      </c>
      <c r="I12" s="3">
        <f>IF(G12=0,"",G12/G12)</f>
        <v>1</v>
      </c>
      <c r="J12" s="68">
        <f aca="true" t="shared" si="1" ref="J12:P12">SUM(J10:J11)</f>
        <v>692</v>
      </c>
      <c r="K12" s="69">
        <f t="shared" si="1"/>
        <v>70842</v>
      </c>
      <c r="L12" s="69">
        <f t="shared" si="1"/>
        <v>49860</v>
      </c>
      <c r="M12" s="3">
        <f t="shared" si="1"/>
        <v>1</v>
      </c>
      <c r="N12" s="58">
        <f t="shared" si="1"/>
        <v>22</v>
      </c>
      <c r="O12" s="59">
        <f t="shared" si="1"/>
        <v>5025</v>
      </c>
      <c r="P12" s="59">
        <f t="shared" si="1"/>
        <v>4507</v>
      </c>
      <c r="Q12" s="3">
        <f>IF(O12=0,"",O12/O12)</f>
        <v>1</v>
      </c>
      <c r="R12" s="66">
        <v>847</v>
      </c>
      <c r="S12" s="66">
        <v>88705</v>
      </c>
      <c r="T12" s="66">
        <v>67765</v>
      </c>
      <c r="U12" s="3">
        <v>1</v>
      </c>
      <c r="V12" s="35">
        <f>SUM(V10:V11)</f>
        <v>27116</v>
      </c>
      <c r="W12" s="40">
        <f>SUM(W10:W11)</f>
        <v>47507.760917408</v>
      </c>
      <c r="X12" s="40">
        <f>SUM(X10:X11)</f>
        <v>39257.165020240005</v>
      </c>
      <c r="Y12" s="52">
        <v>1</v>
      </c>
      <c r="Z12" s="35">
        <f>SUM(Z10:Z11)</f>
        <v>2232</v>
      </c>
      <c r="AA12" s="40">
        <f>SUM(AA10:AA11)</f>
        <v>272387</v>
      </c>
      <c r="AB12" s="40">
        <f>SUM(AB10:AB11)</f>
        <v>228060</v>
      </c>
      <c r="AC12" s="3">
        <f t="shared" si="0"/>
        <v>1</v>
      </c>
      <c r="AD12" s="35">
        <f aca="true" t="shared" si="2" ref="AD12:AJ12">SUM(AD10:AD11)</f>
        <v>9189</v>
      </c>
      <c r="AE12" s="40">
        <f t="shared" si="2"/>
        <v>36454</v>
      </c>
      <c r="AF12" s="40">
        <f t="shared" si="2"/>
        <v>30566</v>
      </c>
      <c r="AG12" s="52">
        <f t="shared" si="2"/>
        <v>1</v>
      </c>
      <c r="AH12" s="35">
        <f t="shared" si="2"/>
        <v>30116</v>
      </c>
      <c r="AI12" s="40">
        <f t="shared" si="2"/>
        <v>42681</v>
      </c>
      <c r="AJ12" s="40">
        <f t="shared" si="2"/>
        <v>38808</v>
      </c>
      <c r="AK12" s="52">
        <v>1</v>
      </c>
      <c r="AL12" s="112"/>
    </row>
    <row r="13" spans="1:38" ht="15.75">
      <c r="A13" s="11" t="s">
        <v>11</v>
      </c>
      <c r="B13" s="54"/>
      <c r="C13" s="49"/>
      <c r="D13" s="49"/>
      <c r="E13" s="34"/>
      <c r="F13" s="41"/>
      <c r="G13" s="70"/>
      <c r="H13" s="70"/>
      <c r="I13" s="34"/>
      <c r="J13" s="56"/>
      <c r="K13" s="57"/>
      <c r="L13" s="57"/>
      <c r="M13" s="71"/>
      <c r="N13" s="72"/>
      <c r="O13" s="73"/>
      <c r="P13" s="73"/>
      <c r="Q13" s="34">
        <f>IF(O$14=0,"",IF(O13=0,"",O13/O$14))</f>
      </c>
      <c r="R13" s="54"/>
      <c r="S13" s="49"/>
      <c r="T13" s="49"/>
      <c r="U13" s="34"/>
      <c r="V13" s="41"/>
      <c r="W13" s="42"/>
      <c r="X13" s="42"/>
      <c r="Y13" s="34">
        <f>IF(W$14=0,"",IF(W13=0,"",W13/W$14))</f>
      </c>
      <c r="Z13" s="41"/>
      <c r="AA13" s="42"/>
      <c r="AB13" s="42"/>
      <c r="AC13" s="34">
        <f>IF(AA$14=0,"",IF(AA13=0,"",AA13/AA$14))</f>
      </c>
      <c r="AD13" s="41"/>
      <c r="AE13" s="42"/>
      <c r="AF13" s="42"/>
      <c r="AG13" s="34">
        <f>IF(AE$14=0,"",IF(AE13=0,"",AE13/AE$14))</f>
      </c>
      <c r="AH13" s="95"/>
      <c r="AI13" s="50"/>
      <c r="AJ13" s="50"/>
      <c r="AK13" s="34">
        <f>IF(AI$14=0,"",IF(AI13=0,"",AI13/AI$14))</f>
      </c>
      <c r="AL13" s="112"/>
    </row>
    <row r="14" spans="1:38" ht="15.75">
      <c r="A14" s="13" t="s">
        <v>12</v>
      </c>
      <c r="B14" s="51">
        <v>94</v>
      </c>
      <c r="C14" s="32">
        <v>6003</v>
      </c>
      <c r="D14" s="32">
        <v>4832</v>
      </c>
      <c r="E14" s="27">
        <v>0.8547629218282785</v>
      </c>
      <c r="F14" s="33">
        <v>406</v>
      </c>
      <c r="G14" s="67">
        <f>G12</f>
        <v>32861580.39</v>
      </c>
      <c r="H14" s="67">
        <f>H12</f>
        <v>26340073.35</v>
      </c>
      <c r="I14" s="27">
        <f>IF(G$17=0,"",G14/G$17)</f>
        <v>1</v>
      </c>
      <c r="J14" s="74">
        <v>692</v>
      </c>
      <c r="K14" s="32">
        <v>70842</v>
      </c>
      <c r="L14" s="32">
        <v>49860</v>
      </c>
      <c r="M14" s="27">
        <v>1</v>
      </c>
      <c r="N14" s="75">
        <v>0</v>
      </c>
      <c r="O14" s="65">
        <v>1085</v>
      </c>
      <c r="P14" s="65">
        <v>997</v>
      </c>
      <c r="Q14" s="27">
        <f>IF(O$17=0,"",O14/O$17)</f>
        <v>0.21592039800995025</v>
      </c>
      <c r="R14" s="32">
        <v>844</v>
      </c>
      <c r="S14" s="32">
        <v>84591</v>
      </c>
      <c r="T14" s="32">
        <v>64346</v>
      </c>
      <c r="U14" s="27">
        <v>0.9536215545910602</v>
      </c>
      <c r="V14" s="32">
        <v>26711</v>
      </c>
      <c r="W14" s="39">
        <v>46196.191987408</v>
      </c>
      <c r="X14" s="39">
        <v>38263.99535024</v>
      </c>
      <c r="Y14" s="34">
        <f>W14/W17</f>
        <v>0.9723925332477749</v>
      </c>
      <c r="Z14" s="32">
        <v>2165</v>
      </c>
      <c r="AA14" s="39">
        <v>222780</v>
      </c>
      <c r="AB14" s="39">
        <v>183642</v>
      </c>
      <c r="AC14" s="27">
        <f t="shared" si="0"/>
        <v>0.8178804421650079</v>
      </c>
      <c r="AD14" s="32">
        <v>9187</v>
      </c>
      <c r="AE14" s="39">
        <v>34954</v>
      </c>
      <c r="AF14" s="39">
        <v>29796</v>
      </c>
      <c r="AG14" s="27">
        <f>IF(AE$17=0,"",AE14/AE$17)</f>
        <v>0.9588522521533988</v>
      </c>
      <c r="AH14" s="32">
        <v>30072</v>
      </c>
      <c r="AI14" s="43">
        <v>42374</v>
      </c>
      <c r="AJ14" s="43">
        <v>38570</v>
      </c>
      <c r="AK14" s="34">
        <f>AI14/$AI$17</f>
        <v>0.9928071038635459</v>
      </c>
      <c r="AL14" s="113"/>
    </row>
    <row r="15" spans="1:38" ht="15.75">
      <c r="A15" s="13" t="s">
        <v>13</v>
      </c>
      <c r="B15" s="51">
        <v>1</v>
      </c>
      <c r="C15" s="32">
        <v>1020</v>
      </c>
      <c r="D15" s="32">
        <v>1020</v>
      </c>
      <c r="E15" s="27">
        <v>0.1452370781717215</v>
      </c>
      <c r="F15" s="32">
        <v>0</v>
      </c>
      <c r="G15" s="32">
        <v>0</v>
      </c>
      <c r="H15" s="76">
        <v>0</v>
      </c>
      <c r="I15" s="27"/>
      <c r="J15" s="74">
        <v>0</v>
      </c>
      <c r="K15" s="32">
        <v>0</v>
      </c>
      <c r="L15" s="32">
        <v>0</v>
      </c>
      <c r="M15" s="27">
        <v>0</v>
      </c>
      <c r="N15" s="75">
        <v>0</v>
      </c>
      <c r="O15" s="77">
        <v>3940</v>
      </c>
      <c r="P15" s="77">
        <v>3510</v>
      </c>
      <c r="Q15" s="27">
        <f>IF(O$17=0,"",O15/O$17)</f>
        <v>0.7840796019900498</v>
      </c>
      <c r="R15" s="32">
        <v>3</v>
      </c>
      <c r="S15" s="32">
        <v>4114</v>
      </c>
      <c r="T15" s="32">
        <v>3419</v>
      </c>
      <c r="U15" s="27">
        <v>0.04637844540893975</v>
      </c>
      <c r="V15" s="32">
        <v>0</v>
      </c>
      <c r="W15" s="43">
        <v>0</v>
      </c>
      <c r="X15" s="43">
        <v>0</v>
      </c>
      <c r="Y15" s="34"/>
      <c r="Z15" s="32">
        <v>67</v>
      </c>
      <c r="AA15" s="43">
        <v>49607</v>
      </c>
      <c r="AB15" s="43">
        <v>44418</v>
      </c>
      <c r="AC15" s="27">
        <f t="shared" si="0"/>
        <v>0.18211955783499212</v>
      </c>
      <c r="AD15" s="32">
        <v>2</v>
      </c>
      <c r="AE15" s="43">
        <v>1500</v>
      </c>
      <c r="AF15" s="43">
        <v>770</v>
      </c>
      <c r="AG15" s="27">
        <f>IF(AE$17=0,"",AE15/AE$17)</f>
        <v>0.0411477478466012</v>
      </c>
      <c r="AH15" s="32">
        <v>1</v>
      </c>
      <c r="AI15" s="43">
        <v>190</v>
      </c>
      <c r="AJ15" s="43">
        <v>130</v>
      </c>
      <c r="AK15" s="34">
        <f>AI15/$AI$17</f>
        <v>0.004451629530704529</v>
      </c>
      <c r="AL15" s="113"/>
    </row>
    <row r="16" spans="1:38" ht="15.75">
      <c r="A16" s="13" t="s">
        <v>14</v>
      </c>
      <c r="B16" s="51">
        <v>0</v>
      </c>
      <c r="C16" s="32">
        <v>0</v>
      </c>
      <c r="D16" s="32">
        <v>0</v>
      </c>
      <c r="E16" s="27"/>
      <c r="F16" s="44">
        <v>0</v>
      </c>
      <c r="G16" s="78">
        <v>0</v>
      </c>
      <c r="H16" s="78">
        <v>0</v>
      </c>
      <c r="I16" s="27"/>
      <c r="J16" s="74">
        <v>0</v>
      </c>
      <c r="K16" s="32">
        <v>0</v>
      </c>
      <c r="L16" s="32">
        <v>0</v>
      </c>
      <c r="M16" s="27">
        <v>0</v>
      </c>
      <c r="N16" s="79">
        <v>0</v>
      </c>
      <c r="O16" s="80">
        <v>0</v>
      </c>
      <c r="P16" s="80">
        <v>0</v>
      </c>
      <c r="Q16" s="34"/>
      <c r="R16" s="51">
        <v>0</v>
      </c>
      <c r="S16" s="32">
        <v>0</v>
      </c>
      <c r="T16" s="32">
        <v>0</v>
      </c>
      <c r="U16" s="27">
        <v>0</v>
      </c>
      <c r="V16" s="44">
        <v>405</v>
      </c>
      <c r="W16" s="45">
        <v>1311.56893</v>
      </c>
      <c r="X16" s="45">
        <v>993.16967</v>
      </c>
      <c r="Y16" s="34">
        <f>W16/W17</f>
        <v>0.027607466752225092</v>
      </c>
      <c r="Z16" s="44">
        <v>0</v>
      </c>
      <c r="AA16" s="45">
        <v>0</v>
      </c>
      <c r="AB16" s="45">
        <v>0</v>
      </c>
      <c r="AC16" s="27"/>
      <c r="AD16" s="44">
        <v>0</v>
      </c>
      <c r="AE16" s="45">
        <v>0</v>
      </c>
      <c r="AF16" s="45">
        <v>0</v>
      </c>
      <c r="AG16" s="27"/>
      <c r="AH16" s="44">
        <v>43</v>
      </c>
      <c r="AI16" s="45">
        <v>117</v>
      </c>
      <c r="AJ16" s="45">
        <v>108</v>
      </c>
      <c r="AK16" s="34">
        <f>AI16/$AI$17</f>
        <v>0.002741266605749631</v>
      </c>
      <c r="AL16" s="113"/>
    </row>
    <row r="17" spans="1:38" ht="15.75">
      <c r="A17" s="11" t="s">
        <v>10</v>
      </c>
      <c r="B17" s="54">
        <v>95</v>
      </c>
      <c r="C17" s="66">
        <v>7023</v>
      </c>
      <c r="D17" s="66">
        <v>5852</v>
      </c>
      <c r="E17" s="3">
        <v>1</v>
      </c>
      <c r="F17" s="35">
        <f>SUM(F14:F16)</f>
        <v>406</v>
      </c>
      <c r="G17" s="81">
        <f>SUM(G14:G16)</f>
        <v>32861580.39</v>
      </c>
      <c r="H17" s="81">
        <f>SUM(H14:H16)</f>
        <v>26340073.35</v>
      </c>
      <c r="I17" s="3">
        <f>IF(G$17=0,"",G17/G$17)</f>
        <v>1</v>
      </c>
      <c r="J17" s="56"/>
      <c r="K17" s="82"/>
      <c r="L17" s="82"/>
      <c r="M17" s="3">
        <f>IF(K$17=0,"",K17/K$17)</f>
      </c>
      <c r="N17" s="58">
        <f>SUM(N14:N16)</f>
        <v>0</v>
      </c>
      <c r="O17" s="59">
        <f>SUM(O14:O16)</f>
        <v>5025</v>
      </c>
      <c r="P17" s="59">
        <f>SUM(P14:P16)</f>
        <v>4507</v>
      </c>
      <c r="Q17" s="3">
        <f>IF(O$17=0,"",O17/O$17)</f>
        <v>1</v>
      </c>
      <c r="R17" s="35">
        <v>847</v>
      </c>
      <c r="S17" s="35">
        <v>88705</v>
      </c>
      <c r="T17" s="35">
        <v>67765</v>
      </c>
      <c r="U17" s="3">
        <v>1</v>
      </c>
      <c r="V17" s="35">
        <f aca="true" t="shared" si="3" ref="V17:AB17">SUM(V14:V16)</f>
        <v>27116</v>
      </c>
      <c r="W17" s="40">
        <f t="shared" si="3"/>
        <v>47507.760917408</v>
      </c>
      <c r="X17" s="40">
        <f t="shared" si="3"/>
        <v>39257.165020240005</v>
      </c>
      <c r="Y17" s="52">
        <f t="shared" si="3"/>
        <v>1</v>
      </c>
      <c r="Z17" s="35">
        <f t="shared" si="3"/>
        <v>2232</v>
      </c>
      <c r="AA17" s="40">
        <f t="shared" si="3"/>
        <v>272387</v>
      </c>
      <c r="AB17" s="40">
        <f t="shared" si="3"/>
        <v>228060</v>
      </c>
      <c r="AC17" s="3">
        <f t="shared" si="0"/>
        <v>1</v>
      </c>
      <c r="AD17" s="35">
        <f>SUM(AD14:AD16)</f>
        <v>9189</v>
      </c>
      <c r="AE17" s="40">
        <f>SUM(AE14:AE16)</f>
        <v>36454</v>
      </c>
      <c r="AF17" s="40">
        <f>SUM(AF14:AF16)</f>
        <v>30566</v>
      </c>
      <c r="AG17" s="52">
        <v>1</v>
      </c>
      <c r="AH17" s="35">
        <f>SUM(AH14:AH16)</f>
        <v>30116</v>
      </c>
      <c r="AI17" s="40">
        <f>SUM(AI14:AI16)</f>
        <v>42681</v>
      </c>
      <c r="AJ17" s="40">
        <f>SUM(AJ14:AJ16)</f>
        <v>38808</v>
      </c>
      <c r="AK17" s="52">
        <f>SUM(AK14:AK16)</f>
        <v>1</v>
      </c>
      <c r="AL17" s="112"/>
    </row>
    <row r="18" spans="1:38" ht="15.75">
      <c r="A18" s="11" t="s">
        <v>12</v>
      </c>
      <c r="B18" s="54"/>
      <c r="C18" s="49"/>
      <c r="D18" s="49"/>
      <c r="E18" s="34"/>
      <c r="F18" s="33"/>
      <c r="G18" s="55"/>
      <c r="H18" s="55"/>
      <c r="I18" s="3"/>
      <c r="J18" s="56"/>
      <c r="K18" s="57"/>
      <c r="L18" s="57"/>
      <c r="M18" s="34"/>
      <c r="N18" s="58"/>
      <c r="O18" s="59"/>
      <c r="P18" s="59"/>
      <c r="Q18" s="34">
        <f>IF(O$14=0,"",IF(O18=0,"",O18/O$14))</f>
      </c>
      <c r="R18" s="54"/>
      <c r="S18" s="49"/>
      <c r="T18" s="49"/>
      <c r="U18" s="34"/>
      <c r="V18" s="35"/>
      <c r="W18" s="40"/>
      <c r="X18" s="40"/>
      <c r="Y18" s="34">
        <f>IF(W$14=0,"",IF(W18=0,"",W18/W$14))</f>
      </c>
      <c r="Z18" s="35"/>
      <c r="AA18" s="40"/>
      <c r="AB18" s="40"/>
      <c r="AC18" s="34">
        <f>IF(AA$14=0,"",IF(AA18=0,"",AA18/AA$14))</f>
      </c>
      <c r="AD18" s="35"/>
      <c r="AE18" s="40"/>
      <c r="AF18" s="40"/>
      <c r="AG18" s="34">
        <f>IF(AE$14=0,"",IF(AE18=0,"",AE18/AE$14))</f>
      </c>
      <c r="AH18" s="35"/>
      <c r="AI18" s="40"/>
      <c r="AJ18" s="40"/>
      <c r="AK18" s="34">
        <f>IF(AI$14=0,"",IF(AI18=0,"",AI18/AI$14))</f>
      </c>
      <c r="AL18" s="112"/>
    </row>
    <row r="19" spans="1:38" ht="15.75">
      <c r="A19" s="11" t="s">
        <v>15</v>
      </c>
      <c r="B19" s="35">
        <f>SUM(B20,B29,B30,B38,B46,B50)</f>
        <v>94</v>
      </c>
      <c r="C19" s="35">
        <f>SUM(C20,C29,C30,C38,C46,C50)</f>
        <v>6003</v>
      </c>
      <c r="D19" s="35">
        <f>SUM(D20,D29,D30,D38,D46,D50)</f>
        <v>4832</v>
      </c>
      <c r="E19" s="3">
        <f>SUM(E20,E30,E38,E29)</f>
        <v>1</v>
      </c>
      <c r="F19" s="35">
        <f>F20+F29+F30+F38+F50</f>
        <v>406</v>
      </c>
      <c r="G19" s="81">
        <f>G20+G29+G30+G38+G50</f>
        <v>32861580.39</v>
      </c>
      <c r="H19" s="81">
        <f>H20+H29+H30+H38+H50</f>
        <v>26340073.36</v>
      </c>
      <c r="I19" s="3">
        <f>SUM(I20,I30,I38)</f>
        <v>1</v>
      </c>
      <c r="J19" s="35">
        <f>J20+J30+J38+J50+J29</f>
        <v>692</v>
      </c>
      <c r="K19" s="35">
        <f>K20+K30+K38+K50+K29</f>
        <v>70842</v>
      </c>
      <c r="L19" s="35">
        <f>L20+L30+L38+L50+L29</f>
        <v>49860</v>
      </c>
      <c r="M19" s="3">
        <f aca="true" t="shared" si="4" ref="M19:M35">IF(K$14=0,"",IF(K19=0,"",K19/K$14))</f>
        <v>1</v>
      </c>
      <c r="N19" s="58">
        <f>N20+N29+N30+N38+N50</f>
        <v>20</v>
      </c>
      <c r="O19" s="59">
        <f>O20+O29+O30+O38+O50</f>
        <v>1085</v>
      </c>
      <c r="P19" s="59">
        <f>P20+P29+P30+P38+P50</f>
        <v>997</v>
      </c>
      <c r="Q19" s="52">
        <f>SUM(Q50,Q46,Q38,Q30,Q20)</f>
        <v>1</v>
      </c>
      <c r="R19" s="35">
        <v>844</v>
      </c>
      <c r="S19" s="35">
        <v>84591</v>
      </c>
      <c r="T19" s="35">
        <v>64346</v>
      </c>
      <c r="U19" s="3">
        <v>1</v>
      </c>
      <c r="V19" s="35">
        <f>V20+V29+V30+V38+V50</f>
        <v>26711</v>
      </c>
      <c r="W19" s="40">
        <f>W20+W29+W30+W38+W50</f>
        <v>46195.978</v>
      </c>
      <c r="X19" s="40">
        <f>X20+X29+X30+X38+X50</f>
        <v>38263.996</v>
      </c>
      <c r="Y19" s="52">
        <f>Y20+Y29+Y30+Y38+Y46+Y50</f>
        <v>1</v>
      </c>
      <c r="Z19" s="35">
        <f>Z20+Z29+Z30+Z38+Z50+Z46</f>
        <v>2165</v>
      </c>
      <c r="AA19" s="40">
        <f>AA20+AA29+AA30+AA38+AA50+AA46</f>
        <v>222780.302722358</v>
      </c>
      <c r="AB19" s="40">
        <f>AB20+AB29+AB30+AB38+AB50+AB46</f>
        <v>183641.9552767616</v>
      </c>
      <c r="AC19" s="52">
        <f>IF(AA$14=0,"",IF(AA19=0,"",AA19/AA$14))</f>
        <v>1.0000013588399228</v>
      </c>
      <c r="AD19" s="35">
        <f>AD20+AD29+AD30+AD38+AD50</f>
        <v>9187</v>
      </c>
      <c r="AE19" s="40">
        <f>AE20+AE29+AE30+AE38+AE50</f>
        <v>34954</v>
      </c>
      <c r="AF19" s="40">
        <f>AF20+AF29+AF30+AF38+AF50</f>
        <v>29796</v>
      </c>
      <c r="AG19" s="3">
        <f>IF(AE$14=0,"",IF(AE19=0,"",AE19/AE$14))</f>
        <v>1</v>
      </c>
      <c r="AH19" s="35">
        <f>AH20+AH29+AH30+AH38+AH50</f>
        <v>30072</v>
      </c>
      <c r="AI19" s="40">
        <f>AI20+AI29+AI30+AI38+AI50</f>
        <v>42374</v>
      </c>
      <c r="AJ19" s="40">
        <f>AJ20+AJ29+AJ30+AJ38+AJ50</f>
        <v>38570</v>
      </c>
      <c r="AK19" s="52">
        <f>SUM(AK20,AK29,AK30,AK38,AK46,AK50)</f>
        <v>1</v>
      </c>
      <c r="AL19" s="112"/>
    </row>
    <row r="20" spans="1:38" ht="15.75">
      <c r="A20" s="13" t="s">
        <v>16</v>
      </c>
      <c r="B20" s="32">
        <f>B21+B22+B23+B24+B25+B26+B27+B28</f>
        <v>8</v>
      </c>
      <c r="C20" s="32">
        <f>C21+C22+C23+C24+C25+C26+C27+C28</f>
        <v>1040</v>
      </c>
      <c r="D20" s="32">
        <f>D21+D22+D23+D24+D25+D26+D27+D28</f>
        <v>950</v>
      </c>
      <c r="E20" s="27">
        <f>C20/$C$19</f>
        <v>0.17324670997834415</v>
      </c>
      <c r="F20" s="32">
        <f>SUM(F21:F28)</f>
        <v>81</v>
      </c>
      <c r="G20" s="76">
        <f>SUM(G21:G28)</f>
        <v>14442055.399999999</v>
      </c>
      <c r="H20" s="76">
        <f>SUM(H21:H28)</f>
        <v>10599967.25</v>
      </c>
      <c r="I20" s="27">
        <f aca="true" t="shared" si="5" ref="I20:I66">IF(G$14=0,"",IF(G20=0,"",G20/G$14))</f>
        <v>0.43948146219999856</v>
      </c>
      <c r="J20" s="51">
        <f>J21+J22+J23+J24+J25+J26+J27+J28</f>
        <v>54</v>
      </c>
      <c r="K20" s="32">
        <f>K21+K22+K23+K24+K25+K26+K27+K28</f>
        <v>8473</v>
      </c>
      <c r="L20" s="32">
        <f>L21+L22+L23+L24+L25+L26+L27+L28</f>
        <v>4670</v>
      </c>
      <c r="M20" s="27">
        <f t="shared" si="4"/>
        <v>0.11960418960503656</v>
      </c>
      <c r="N20" s="75">
        <f>SUM(N21:N28)</f>
        <v>0</v>
      </c>
      <c r="O20" s="77">
        <f>SUM(O21:O28)</f>
        <v>0</v>
      </c>
      <c r="P20" s="77">
        <f>SUM(P21:P28)</f>
        <v>0</v>
      </c>
      <c r="Q20" s="27"/>
      <c r="R20" s="32">
        <v>55</v>
      </c>
      <c r="S20" s="32">
        <v>15579</v>
      </c>
      <c r="T20" s="32">
        <v>11496</v>
      </c>
      <c r="U20" s="27">
        <v>0.18416852856686883</v>
      </c>
      <c r="V20" s="32">
        <f>SUM(V21:V28)</f>
        <v>3</v>
      </c>
      <c r="W20" s="43">
        <f>SUM(W21:W28)</f>
        <v>529.55</v>
      </c>
      <c r="X20" s="43">
        <f>SUM(X21:X28)</f>
        <v>414.93</v>
      </c>
      <c r="Y20" s="34">
        <f>W20/W19</f>
        <v>0.011463119148597739</v>
      </c>
      <c r="Z20" s="32">
        <f>SUM(Z21:Z28)</f>
        <v>153</v>
      </c>
      <c r="AA20" s="32">
        <f>SUM(AA21:AA28)</f>
        <v>109836.59403000001</v>
      </c>
      <c r="AB20" s="32">
        <f>SUM(AB21:AB28)</f>
        <v>91684.92246999999</v>
      </c>
      <c r="AC20" s="27">
        <f aca="true" t="shared" si="6" ref="AC20:AC39">IF(AA$14=0,"",IF(AA20=0,"",AA20/AA$14))</f>
        <v>0.49302717492593595</v>
      </c>
      <c r="AD20" s="32">
        <f>AD21+AD22+AD23+AD24+AD25+AD26+AD27+AD28</f>
        <v>1584</v>
      </c>
      <c r="AE20" s="32">
        <f>AE21+AE22+AE23+AE24+AE25+AE26+AE27+AE28</f>
        <v>10443</v>
      </c>
      <c r="AF20" s="32">
        <f>AF21+AF22+AF23+AF24+AF25+AF26+AF27+AF28</f>
        <v>8684</v>
      </c>
      <c r="AG20" s="34">
        <f>IF(AE$14=0,"",IF(AE20=0,"",AE20/AE$14))</f>
        <v>0.2987640899467872</v>
      </c>
      <c r="AH20" s="32">
        <f>SUM(AH21:AH28)</f>
        <v>19</v>
      </c>
      <c r="AI20" s="43">
        <f>SUM(AI21:AI28)</f>
        <v>26</v>
      </c>
      <c r="AJ20" s="43">
        <f>SUM(AJ21:AJ28)</f>
        <v>23</v>
      </c>
      <c r="AK20" s="34">
        <f>IF(AI$14=0,"",IF(AI20=0,"",AI20/AI$14))</f>
        <v>0.0006135838013876433</v>
      </c>
      <c r="AL20" s="113"/>
    </row>
    <row r="21" spans="1:38" ht="15.75">
      <c r="A21" s="14" t="s">
        <v>17</v>
      </c>
      <c r="B21" s="51">
        <v>6</v>
      </c>
      <c r="C21" s="32">
        <v>937</v>
      </c>
      <c r="D21" s="32">
        <v>873</v>
      </c>
      <c r="E21" s="27">
        <f>C21/$C$19</f>
        <v>0.15608862235548893</v>
      </c>
      <c r="F21" s="32">
        <f>51-3</f>
        <v>48</v>
      </c>
      <c r="G21" s="76">
        <v>5643250.83</v>
      </c>
      <c r="H21" s="76">
        <v>4159407.03</v>
      </c>
      <c r="I21" s="34">
        <f t="shared" si="5"/>
        <v>0.1717279194434994</v>
      </c>
      <c r="J21" s="51"/>
      <c r="K21" s="32"/>
      <c r="L21" s="32"/>
      <c r="M21" s="34">
        <f t="shared" si="4"/>
      </c>
      <c r="N21" s="75">
        <v>0</v>
      </c>
      <c r="O21" s="77">
        <v>0</v>
      </c>
      <c r="P21" s="77">
        <v>0</v>
      </c>
      <c r="Q21" s="27"/>
      <c r="R21" s="32">
        <v>35</v>
      </c>
      <c r="S21" s="32">
        <v>12448</v>
      </c>
      <c r="T21" s="32">
        <v>9192</v>
      </c>
      <c r="U21" s="34">
        <v>0.14715513470700192</v>
      </c>
      <c r="V21" s="32">
        <v>0</v>
      </c>
      <c r="W21" s="43">
        <v>0</v>
      </c>
      <c r="X21" s="43">
        <v>0</v>
      </c>
      <c r="Y21" s="34"/>
      <c r="Z21" s="32">
        <v>31</v>
      </c>
      <c r="AA21" s="32">
        <v>4853.8791200000005</v>
      </c>
      <c r="AB21" s="32">
        <v>3698.3729399999997</v>
      </c>
      <c r="AC21" s="34">
        <f t="shared" si="6"/>
        <v>0.021787768740461445</v>
      </c>
      <c r="AD21" s="32">
        <v>50</v>
      </c>
      <c r="AE21" s="43">
        <v>4517</v>
      </c>
      <c r="AF21" s="43">
        <v>3386</v>
      </c>
      <c r="AG21" s="34">
        <f aca="true" t="shared" si="7" ref="AG21:AG37">IF(AE$14=0,"",IF(AE21=0,"",AE21/AE$14))</f>
        <v>0.1292269840361618</v>
      </c>
      <c r="AH21" s="32">
        <v>1</v>
      </c>
      <c r="AI21" s="43">
        <v>1</v>
      </c>
      <c r="AJ21" s="43">
        <v>1</v>
      </c>
      <c r="AK21" s="116">
        <f aca="true" t="shared" si="8" ref="AK21:AK54">IF(AI$14=0,"",IF(AI21=0,"",AI21/AI$14))</f>
        <v>2.3599376976447822E-05</v>
      </c>
      <c r="AL21" s="17"/>
    </row>
    <row r="22" spans="1:38" ht="15.75">
      <c r="A22" s="14" t="s">
        <v>18</v>
      </c>
      <c r="B22" s="51">
        <v>0</v>
      </c>
      <c r="C22" s="32">
        <v>0</v>
      </c>
      <c r="D22" s="32">
        <v>0</v>
      </c>
      <c r="E22" s="27"/>
      <c r="F22" s="32">
        <v>2</v>
      </c>
      <c r="G22" s="76">
        <v>108289.99</v>
      </c>
      <c r="H22" s="76">
        <v>81217.49</v>
      </c>
      <c r="I22" s="34">
        <f t="shared" si="5"/>
        <v>0.0032953372514291303</v>
      </c>
      <c r="J22" s="51"/>
      <c r="K22" s="32"/>
      <c r="L22" s="32"/>
      <c r="M22" s="34">
        <f t="shared" si="4"/>
      </c>
      <c r="N22" s="75">
        <v>0</v>
      </c>
      <c r="O22" s="77">
        <v>0</v>
      </c>
      <c r="P22" s="77">
        <v>0</v>
      </c>
      <c r="Q22" s="27"/>
      <c r="R22" s="51"/>
      <c r="S22" s="32"/>
      <c r="T22" s="32"/>
      <c r="U22" s="34" t="s">
        <v>87</v>
      </c>
      <c r="V22" s="32">
        <v>0</v>
      </c>
      <c r="W22" s="43">
        <v>0</v>
      </c>
      <c r="X22" s="43">
        <v>0</v>
      </c>
      <c r="Y22" s="34"/>
      <c r="Z22" s="32">
        <v>6</v>
      </c>
      <c r="AA22" s="32">
        <v>309.30138</v>
      </c>
      <c r="AB22" s="32">
        <v>302.80137</v>
      </c>
      <c r="AC22" s="34">
        <f t="shared" si="6"/>
        <v>0.0013883713977915432</v>
      </c>
      <c r="AD22" s="32">
        <v>1</v>
      </c>
      <c r="AE22" s="43">
        <v>24</v>
      </c>
      <c r="AF22" s="43">
        <v>24</v>
      </c>
      <c r="AG22" s="34">
        <f t="shared" si="7"/>
        <v>0.00068661669622933</v>
      </c>
      <c r="AH22" s="32">
        <v>0</v>
      </c>
      <c r="AI22" s="43">
        <v>0</v>
      </c>
      <c r="AJ22" s="43">
        <v>0</v>
      </c>
      <c r="AK22" s="34"/>
      <c r="AL22" s="17"/>
    </row>
    <row r="23" spans="1:38" ht="15.75">
      <c r="A23" s="14" t="s">
        <v>19</v>
      </c>
      <c r="B23" s="51">
        <v>1</v>
      </c>
      <c r="C23" s="32">
        <v>79</v>
      </c>
      <c r="D23" s="32">
        <v>55</v>
      </c>
      <c r="E23" s="27">
        <f>C23/$C$19</f>
        <v>0.013160086623354989</v>
      </c>
      <c r="F23" s="32">
        <v>21</v>
      </c>
      <c r="G23" s="76">
        <v>6380646.13</v>
      </c>
      <c r="H23" s="76">
        <v>4867767.25</v>
      </c>
      <c r="I23" s="34">
        <f t="shared" si="5"/>
        <v>0.1941673545299627</v>
      </c>
      <c r="J23" s="51">
        <v>9</v>
      </c>
      <c r="K23" s="32">
        <v>940</v>
      </c>
      <c r="L23" s="32">
        <v>669</v>
      </c>
      <c r="M23" s="34">
        <f t="shared" si="4"/>
        <v>0.013268964738432004</v>
      </c>
      <c r="N23" s="75">
        <v>0</v>
      </c>
      <c r="O23" s="77">
        <v>0</v>
      </c>
      <c r="P23" s="77">
        <v>0</v>
      </c>
      <c r="Q23" s="27"/>
      <c r="R23" s="51"/>
      <c r="S23" s="32"/>
      <c r="T23" s="32"/>
      <c r="U23" s="34" t="s">
        <v>87</v>
      </c>
      <c r="V23" s="32">
        <v>0</v>
      </c>
      <c r="W23" s="43">
        <v>0</v>
      </c>
      <c r="X23" s="43">
        <v>0</v>
      </c>
      <c r="Y23" s="34"/>
      <c r="Z23" s="32"/>
      <c r="AA23" s="32">
        <v>0</v>
      </c>
      <c r="AB23" s="32">
        <v>0</v>
      </c>
      <c r="AC23" s="34">
        <f>AA23/AA19</f>
        <v>0</v>
      </c>
      <c r="AD23" s="32">
        <v>1</v>
      </c>
      <c r="AE23" s="43">
        <v>8</v>
      </c>
      <c r="AF23" s="43">
        <v>7</v>
      </c>
      <c r="AG23" s="34">
        <f t="shared" si="7"/>
        <v>0.00022887223207644332</v>
      </c>
      <c r="AH23" s="32">
        <v>0</v>
      </c>
      <c r="AI23" s="43">
        <v>0</v>
      </c>
      <c r="AJ23" s="43">
        <v>0</v>
      </c>
      <c r="AK23" s="34"/>
      <c r="AL23" s="17"/>
    </row>
    <row r="24" spans="1:38" ht="15.75">
      <c r="A24" s="14" t="s">
        <v>20</v>
      </c>
      <c r="B24" s="51">
        <v>0</v>
      </c>
      <c r="C24" s="32">
        <v>0</v>
      </c>
      <c r="D24" s="32">
        <v>0</v>
      </c>
      <c r="E24" s="27"/>
      <c r="F24" s="32">
        <v>1</v>
      </c>
      <c r="G24" s="76">
        <v>35341.07</v>
      </c>
      <c r="H24" s="76">
        <v>35341.07</v>
      </c>
      <c r="I24" s="34">
        <f t="shared" si="5"/>
        <v>0.0010754525369922417</v>
      </c>
      <c r="J24" s="51">
        <v>11</v>
      </c>
      <c r="K24" s="32">
        <v>3052</v>
      </c>
      <c r="L24" s="32">
        <v>1998</v>
      </c>
      <c r="M24" s="34">
        <f t="shared" si="4"/>
        <v>0.043081787640100504</v>
      </c>
      <c r="N24" s="75">
        <v>0</v>
      </c>
      <c r="O24" s="77">
        <v>0</v>
      </c>
      <c r="P24" s="77">
        <v>0</v>
      </c>
      <c r="Q24" s="27"/>
      <c r="R24" s="51"/>
      <c r="S24" s="32"/>
      <c r="T24" s="32"/>
      <c r="U24" s="34" t="s">
        <v>87</v>
      </c>
      <c r="V24" s="32">
        <v>0</v>
      </c>
      <c r="W24" s="43">
        <v>0</v>
      </c>
      <c r="X24" s="43">
        <v>0</v>
      </c>
      <c r="Y24" s="34"/>
      <c r="Z24" s="32">
        <v>17</v>
      </c>
      <c r="AA24" s="32">
        <v>1473.70774</v>
      </c>
      <c r="AB24" s="32">
        <v>1177.1634199999999</v>
      </c>
      <c r="AC24" s="34">
        <f t="shared" si="6"/>
        <v>0.006615080976748362</v>
      </c>
      <c r="AD24" s="32">
        <v>0</v>
      </c>
      <c r="AE24" s="43">
        <v>0</v>
      </c>
      <c r="AF24" s="43">
        <v>0</v>
      </c>
      <c r="AG24" s="34">
        <f t="shared" si="7"/>
      </c>
      <c r="AH24" s="32">
        <v>0</v>
      </c>
      <c r="AI24" s="43">
        <v>0</v>
      </c>
      <c r="AJ24" s="43">
        <v>0</v>
      </c>
      <c r="AK24" s="34"/>
      <c r="AL24" s="17"/>
    </row>
    <row r="25" spans="1:38" ht="15.75">
      <c r="A25" s="14" t="s">
        <v>21</v>
      </c>
      <c r="B25" s="51">
        <v>0</v>
      </c>
      <c r="C25" s="32">
        <v>0</v>
      </c>
      <c r="D25" s="32">
        <v>0</v>
      </c>
      <c r="E25" s="27"/>
      <c r="F25" s="32">
        <v>1</v>
      </c>
      <c r="G25" s="76">
        <v>13268.01</v>
      </c>
      <c r="H25" s="76">
        <v>10268</v>
      </c>
      <c r="I25" s="34">
        <f t="shared" si="5"/>
        <v>0.0004037544707995098</v>
      </c>
      <c r="J25" s="51"/>
      <c r="K25" s="32"/>
      <c r="L25" s="32"/>
      <c r="M25" s="34">
        <f t="shared" si="4"/>
      </c>
      <c r="N25" s="75">
        <v>0</v>
      </c>
      <c r="O25" s="77">
        <v>0</v>
      </c>
      <c r="P25" s="77">
        <v>0</v>
      </c>
      <c r="Q25" s="27"/>
      <c r="R25" s="51"/>
      <c r="S25" s="32"/>
      <c r="T25" s="32"/>
      <c r="U25" s="34" t="s">
        <v>87</v>
      </c>
      <c r="V25" s="32">
        <v>0</v>
      </c>
      <c r="W25" s="43">
        <v>0</v>
      </c>
      <c r="X25" s="43">
        <v>0</v>
      </c>
      <c r="Y25" s="34"/>
      <c r="Z25" s="32">
        <v>0</v>
      </c>
      <c r="AA25" s="32">
        <v>0</v>
      </c>
      <c r="AB25" s="32">
        <v>0</v>
      </c>
      <c r="AC25" s="34">
        <f>AA25/AA21</f>
        <v>0</v>
      </c>
      <c r="AD25" s="32">
        <v>27</v>
      </c>
      <c r="AE25" s="43">
        <v>52</v>
      </c>
      <c r="AF25" s="43">
        <v>46</v>
      </c>
      <c r="AG25" s="34">
        <f t="shared" si="7"/>
        <v>0.0014876695084968816</v>
      </c>
      <c r="AH25" s="32">
        <v>3</v>
      </c>
      <c r="AI25" s="43">
        <v>4</v>
      </c>
      <c r="AJ25" s="43">
        <v>4</v>
      </c>
      <c r="AK25" s="34">
        <f t="shared" si="8"/>
        <v>9.439750790579129E-05</v>
      </c>
      <c r="AL25" s="17"/>
    </row>
    <row r="26" spans="1:38" ht="15.75">
      <c r="A26" s="14" t="s">
        <v>22</v>
      </c>
      <c r="B26" s="51">
        <v>0</v>
      </c>
      <c r="C26" s="32">
        <v>0</v>
      </c>
      <c r="D26" s="32">
        <v>0</v>
      </c>
      <c r="E26" s="27"/>
      <c r="F26" s="32">
        <v>6</v>
      </c>
      <c r="G26" s="76">
        <v>2195199.43</v>
      </c>
      <c r="H26" s="76">
        <v>1402317.91</v>
      </c>
      <c r="I26" s="34">
        <f t="shared" si="5"/>
        <v>0.06680139554907147</v>
      </c>
      <c r="J26" s="51">
        <v>1</v>
      </c>
      <c r="K26" s="32">
        <v>431</v>
      </c>
      <c r="L26" s="32">
        <v>345</v>
      </c>
      <c r="M26" s="34">
        <f t="shared" si="4"/>
        <v>0.006083961491770418</v>
      </c>
      <c r="N26" s="75">
        <v>0</v>
      </c>
      <c r="O26" s="77">
        <v>0</v>
      </c>
      <c r="P26" s="77">
        <v>0</v>
      </c>
      <c r="Q26" s="27"/>
      <c r="R26" s="32">
        <v>12</v>
      </c>
      <c r="S26" s="32">
        <v>1466</v>
      </c>
      <c r="T26" s="32">
        <v>1086</v>
      </c>
      <c r="U26" s="34">
        <v>0.017330448865718575</v>
      </c>
      <c r="V26" s="32">
        <v>0</v>
      </c>
      <c r="W26" s="43">
        <v>0</v>
      </c>
      <c r="X26" s="43">
        <v>0</v>
      </c>
      <c r="Y26" s="34"/>
      <c r="Z26" s="32">
        <v>47</v>
      </c>
      <c r="AA26" s="32">
        <v>8392.91148</v>
      </c>
      <c r="AB26" s="32">
        <v>6220.18993</v>
      </c>
      <c r="AC26" s="34">
        <f t="shared" si="6"/>
        <v>0.03767354107190951</v>
      </c>
      <c r="AD26" s="32">
        <v>18</v>
      </c>
      <c r="AE26" s="43">
        <v>34</v>
      </c>
      <c r="AF26" s="43">
        <v>27</v>
      </c>
      <c r="AG26" s="34">
        <f t="shared" si="7"/>
        <v>0.0009727069863248841</v>
      </c>
      <c r="AH26" s="32">
        <v>15</v>
      </c>
      <c r="AI26" s="43">
        <v>21</v>
      </c>
      <c r="AJ26" s="43">
        <v>18</v>
      </c>
      <c r="AK26" s="34">
        <f t="shared" si="8"/>
        <v>0.0004955869165054042</v>
      </c>
      <c r="AL26" s="17"/>
    </row>
    <row r="27" spans="1:38" ht="15.75">
      <c r="A27" s="14" t="s">
        <v>23</v>
      </c>
      <c r="B27" s="51">
        <v>0</v>
      </c>
      <c r="C27" s="32">
        <v>0</v>
      </c>
      <c r="D27" s="32">
        <v>0</v>
      </c>
      <c r="E27" s="27"/>
      <c r="F27" s="32">
        <v>0</v>
      </c>
      <c r="G27" s="76">
        <v>0</v>
      </c>
      <c r="H27" s="76">
        <v>0</v>
      </c>
      <c r="I27" s="34" t="s">
        <v>85</v>
      </c>
      <c r="J27" s="51">
        <v>2</v>
      </c>
      <c r="K27" s="32">
        <v>167</v>
      </c>
      <c r="L27" s="32">
        <v>111</v>
      </c>
      <c r="M27" s="34">
        <f t="shared" si="4"/>
        <v>0.002357358629061856</v>
      </c>
      <c r="N27" s="75">
        <v>0</v>
      </c>
      <c r="O27" s="77">
        <v>0</v>
      </c>
      <c r="P27" s="77">
        <v>0</v>
      </c>
      <c r="Q27" s="27"/>
      <c r="R27" s="32">
        <v>0</v>
      </c>
      <c r="S27" s="32">
        <v>0</v>
      </c>
      <c r="T27" s="32">
        <v>0</v>
      </c>
      <c r="U27" s="34" t="s">
        <v>87</v>
      </c>
      <c r="V27" s="32">
        <v>0</v>
      </c>
      <c r="W27" s="43">
        <v>0</v>
      </c>
      <c r="X27" s="43">
        <v>0</v>
      </c>
      <c r="Y27" s="34"/>
      <c r="Z27" s="32">
        <v>4</v>
      </c>
      <c r="AA27" s="32">
        <v>587.7943100000001</v>
      </c>
      <c r="AB27" s="32">
        <v>492.18766999999997</v>
      </c>
      <c r="AC27" s="34">
        <f t="shared" si="6"/>
        <v>0.0026384518807792447</v>
      </c>
      <c r="AD27" s="32">
        <v>110</v>
      </c>
      <c r="AE27" s="43">
        <v>235</v>
      </c>
      <c r="AF27" s="43">
        <v>206</v>
      </c>
      <c r="AG27" s="34">
        <f t="shared" si="7"/>
        <v>0.006723121817245522</v>
      </c>
      <c r="AH27" s="32">
        <v>0</v>
      </c>
      <c r="AI27" s="43">
        <v>0</v>
      </c>
      <c r="AJ27" s="43">
        <v>0</v>
      </c>
      <c r="AK27" s="34"/>
      <c r="AL27" s="17"/>
    </row>
    <row r="28" spans="1:38" ht="15.75">
      <c r="A28" s="14" t="s">
        <v>24</v>
      </c>
      <c r="B28" s="51">
        <v>1</v>
      </c>
      <c r="C28" s="32">
        <v>24</v>
      </c>
      <c r="D28" s="32">
        <v>22</v>
      </c>
      <c r="E28" s="27">
        <f>C28/$C$19</f>
        <v>0.00399800099950025</v>
      </c>
      <c r="F28" s="32">
        <v>2</v>
      </c>
      <c r="G28" s="76">
        <v>66059.94</v>
      </c>
      <c r="H28" s="76">
        <v>43648.5</v>
      </c>
      <c r="I28" s="34">
        <f t="shared" si="5"/>
        <v>0.0020102484182441356</v>
      </c>
      <c r="J28" s="51">
        <v>31</v>
      </c>
      <c r="K28" s="32">
        <v>3883</v>
      </c>
      <c r="L28" s="32">
        <v>1547</v>
      </c>
      <c r="M28" s="34">
        <f t="shared" si="4"/>
        <v>0.05481211710567178</v>
      </c>
      <c r="N28" s="75">
        <v>0</v>
      </c>
      <c r="O28" s="77">
        <v>0</v>
      </c>
      <c r="P28" s="77">
        <v>0</v>
      </c>
      <c r="Q28" s="27"/>
      <c r="R28" s="32">
        <v>8</v>
      </c>
      <c r="S28" s="32">
        <v>1665</v>
      </c>
      <c r="T28" s="32">
        <v>1218</v>
      </c>
      <c r="U28" s="34">
        <v>0.019682944994148313</v>
      </c>
      <c r="V28" s="32">
        <v>3</v>
      </c>
      <c r="W28" s="43">
        <v>529.55</v>
      </c>
      <c r="X28" s="43">
        <v>414.93</v>
      </c>
      <c r="Y28" s="34">
        <f>W28/W19</f>
        <v>0.011463119148597739</v>
      </c>
      <c r="Z28" s="32">
        <v>48</v>
      </c>
      <c r="AA28" s="32">
        <v>94219</v>
      </c>
      <c r="AB28" s="32">
        <v>79794.20714</v>
      </c>
      <c r="AC28" s="34">
        <f t="shared" si="6"/>
        <v>0.4229239608582458</v>
      </c>
      <c r="AD28" s="32">
        <v>1377</v>
      </c>
      <c r="AE28" s="43">
        <v>5573</v>
      </c>
      <c r="AF28" s="43">
        <v>4988</v>
      </c>
      <c r="AG28" s="34">
        <f t="shared" si="7"/>
        <v>0.15943811867025234</v>
      </c>
      <c r="AH28" s="32">
        <v>0</v>
      </c>
      <c r="AI28" s="43">
        <v>0</v>
      </c>
      <c r="AJ28" s="43">
        <v>0</v>
      </c>
      <c r="AK28" s="34"/>
      <c r="AL28" s="17"/>
    </row>
    <row r="29" spans="1:38" ht="15.75">
      <c r="A29" s="13" t="s">
        <v>25</v>
      </c>
      <c r="B29" s="51">
        <v>3</v>
      </c>
      <c r="C29" s="32">
        <v>39</v>
      </c>
      <c r="D29" s="32">
        <v>33</v>
      </c>
      <c r="E29" s="27">
        <f>C29/$C$19</f>
        <v>0.006496751624187906</v>
      </c>
      <c r="F29" s="32">
        <v>0</v>
      </c>
      <c r="G29" s="76">
        <v>0</v>
      </c>
      <c r="H29" s="76">
        <v>0</v>
      </c>
      <c r="I29" s="27" t="s">
        <v>85</v>
      </c>
      <c r="J29" s="51">
        <v>33</v>
      </c>
      <c r="K29" s="32">
        <v>1698</v>
      </c>
      <c r="L29" s="32">
        <v>1401</v>
      </c>
      <c r="M29" s="27">
        <f t="shared" si="4"/>
        <v>0.023968832048784618</v>
      </c>
      <c r="N29" s="75">
        <v>0</v>
      </c>
      <c r="O29" s="77">
        <v>0</v>
      </c>
      <c r="P29" s="77">
        <v>0</v>
      </c>
      <c r="Q29" s="27"/>
      <c r="R29" s="32">
        <v>27</v>
      </c>
      <c r="S29" s="32">
        <v>3180</v>
      </c>
      <c r="T29" s="32">
        <v>2130</v>
      </c>
      <c r="U29" s="27">
        <v>0.037592651700535516</v>
      </c>
      <c r="V29" s="32">
        <v>1</v>
      </c>
      <c r="W29" s="43">
        <v>25</v>
      </c>
      <c r="X29" s="43">
        <v>17.5</v>
      </c>
      <c r="Y29" s="34">
        <f>W29/W19</f>
        <v>0.0005411726536020084</v>
      </c>
      <c r="Z29" s="32">
        <v>16</v>
      </c>
      <c r="AA29" s="32">
        <v>1802.8987</v>
      </c>
      <c r="AB29" s="32">
        <v>1352.24968</v>
      </c>
      <c r="AC29" s="27">
        <f t="shared" si="6"/>
        <v>0.008092731394200556</v>
      </c>
      <c r="AD29" s="32">
        <v>474</v>
      </c>
      <c r="AE29" s="43">
        <v>923</v>
      </c>
      <c r="AF29" s="43">
        <v>775</v>
      </c>
      <c r="AG29" s="27">
        <f t="shared" si="7"/>
        <v>0.02640613377581965</v>
      </c>
      <c r="AH29" s="32">
        <v>2024</v>
      </c>
      <c r="AI29" s="43">
        <v>3395</v>
      </c>
      <c r="AJ29" s="43">
        <v>2899</v>
      </c>
      <c r="AK29" s="34">
        <f t="shared" si="8"/>
        <v>0.08011988483504036</v>
      </c>
      <c r="AL29" s="113"/>
    </row>
    <row r="30" spans="1:38" ht="15.75">
      <c r="A30" s="13" t="s">
        <v>26</v>
      </c>
      <c r="B30" s="32">
        <v>1</v>
      </c>
      <c r="C30" s="32">
        <v>53</v>
      </c>
      <c r="D30" s="51">
        <v>27</v>
      </c>
      <c r="E30" s="27">
        <f>C30/$C$19</f>
        <v>0.008828918873896386</v>
      </c>
      <c r="F30" s="32">
        <f>SUM(F31:F37)</f>
        <v>42</v>
      </c>
      <c r="G30" s="76">
        <f>SUM(G31:G37)</f>
        <v>3156253.7400000007</v>
      </c>
      <c r="H30" s="76">
        <f>SUM(H31:H37)</f>
        <v>2939899.89</v>
      </c>
      <c r="I30" s="27">
        <f t="shared" si="5"/>
        <v>0.0960469247839483</v>
      </c>
      <c r="J30" s="51">
        <f>SUM(J31:J37)</f>
        <v>63</v>
      </c>
      <c r="K30" s="32">
        <f>K31+K32+K33+K34+K35+K36+K37</f>
        <v>11789</v>
      </c>
      <c r="L30" s="32">
        <f>L31+L32+L33+L34+L35+L36+L37</f>
        <v>7732</v>
      </c>
      <c r="M30" s="27">
        <f t="shared" si="4"/>
        <v>0.16641258010784563</v>
      </c>
      <c r="N30" s="118">
        <f>SUM(N31:N37)</f>
        <v>6</v>
      </c>
      <c r="O30" s="77">
        <f>SUM(O31:O37)</f>
        <v>530</v>
      </c>
      <c r="P30" s="77">
        <f>SUM(P31:P37)</f>
        <v>490</v>
      </c>
      <c r="Q30" s="27">
        <f>O30/$O$19</f>
        <v>0.48847926267281105</v>
      </c>
      <c r="R30" s="32">
        <v>79</v>
      </c>
      <c r="S30" s="32">
        <v>22249</v>
      </c>
      <c r="T30" s="32">
        <v>18085</v>
      </c>
      <c r="U30" s="27">
        <v>0.26301852442931284</v>
      </c>
      <c r="V30" s="32">
        <f>SUM(V31:V37)</f>
        <v>1</v>
      </c>
      <c r="W30" s="43">
        <f>SUM(W31:W37)</f>
        <v>16.998</v>
      </c>
      <c r="X30" s="43">
        <f>SUM(X31:X37)</f>
        <v>10</v>
      </c>
      <c r="Y30" s="34">
        <f>W30/W19</f>
        <v>0.00036795411063707755</v>
      </c>
      <c r="Z30" s="32">
        <f>SUM(Z31:Z37)</f>
        <v>230</v>
      </c>
      <c r="AA30" s="32">
        <f>SUM(AA31:AA37)</f>
        <v>25216.195880000007</v>
      </c>
      <c r="AB30" s="32">
        <f>SUM(AB31:AB37)</f>
        <v>21548.635870000006</v>
      </c>
      <c r="AC30" s="27">
        <f t="shared" si="6"/>
        <v>0.11318877762815337</v>
      </c>
      <c r="AD30" s="32">
        <f>AD31+AD32+AD33+AD34+AD35+AD36+AD37</f>
        <v>95</v>
      </c>
      <c r="AE30" s="32">
        <f>AE31+AE32+AE33+AE34+AE35+AE36+AE37</f>
        <v>844</v>
      </c>
      <c r="AF30" s="32">
        <f>AF31+AF32+AF33+AF34+AF35+AF36+AF37</f>
        <v>775</v>
      </c>
      <c r="AG30" s="27">
        <f t="shared" si="7"/>
        <v>0.02414602048406477</v>
      </c>
      <c r="AH30" s="43">
        <f>SUM(AH31:AH37)</f>
        <v>17</v>
      </c>
      <c r="AI30" s="43">
        <f>SUM(AI31:AI37)</f>
        <v>54</v>
      </c>
      <c r="AJ30" s="43">
        <f>SUM(AJ31:AJ37)</f>
        <v>46</v>
      </c>
      <c r="AK30" s="34">
        <f t="shared" si="8"/>
        <v>0.0012743663567281825</v>
      </c>
      <c r="AL30" s="113"/>
    </row>
    <row r="31" spans="1:38" ht="15.75">
      <c r="A31" s="14" t="s">
        <v>27</v>
      </c>
      <c r="B31" s="51">
        <v>0</v>
      </c>
      <c r="C31" s="32">
        <v>0</v>
      </c>
      <c r="D31" s="32">
        <v>0</v>
      </c>
      <c r="E31" s="27"/>
      <c r="F31" s="32">
        <v>13</v>
      </c>
      <c r="G31" s="76">
        <v>1368605.05</v>
      </c>
      <c r="H31" s="76">
        <v>1328543.94</v>
      </c>
      <c r="I31" s="34">
        <f t="shared" si="5"/>
        <v>0.04164757244653017</v>
      </c>
      <c r="J31" s="51">
        <v>25</v>
      </c>
      <c r="K31" s="32">
        <v>2745</v>
      </c>
      <c r="L31" s="32">
        <v>1765</v>
      </c>
      <c r="M31" s="34">
        <f t="shared" si="4"/>
        <v>0.03874820022020835</v>
      </c>
      <c r="N31" s="75">
        <v>4</v>
      </c>
      <c r="O31" s="77">
        <v>468</v>
      </c>
      <c r="P31" s="77">
        <v>432</v>
      </c>
      <c r="Q31" s="27">
        <f>O31/$O$19</f>
        <v>0.4313364055299539</v>
      </c>
      <c r="R31" s="32">
        <v>35</v>
      </c>
      <c r="S31" s="32">
        <v>10868</v>
      </c>
      <c r="T31" s="32">
        <v>9278</v>
      </c>
      <c r="U31" s="34">
        <v>0.1284770247425849</v>
      </c>
      <c r="V31" s="32">
        <v>0</v>
      </c>
      <c r="W31" s="43">
        <v>0</v>
      </c>
      <c r="X31" s="43">
        <v>0</v>
      </c>
      <c r="Y31" s="34"/>
      <c r="Z31" s="32">
        <v>0</v>
      </c>
      <c r="AA31" s="32">
        <v>0</v>
      </c>
      <c r="AB31" s="32">
        <v>0</v>
      </c>
      <c r="AC31" s="34"/>
      <c r="AD31" s="32">
        <v>4</v>
      </c>
      <c r="AE31" s="43">
        <v>206</v>
      </c>
      <c r="AF31" s="43">
        <v>201</v>
      </c>
      <c r="AG31" s="34">
        <f t="shared" si="7"/>
        <v>0.005893459975968416</v>
      </c>
      <c r="AH31" s="32">
        <v>0</v>
      </c>
      <c r="AI31" s="43">
        <v>0</v>
      </c>
      <c r="AJ31" s="43">
        <v>0</v>
      </c>
      <c r="AK31" s="34"/>
      <c r="AL31" s="17"/>
    </row>
    <row r="32" spans="1:38" ht="15.75">
      <c r="A32" s="15" t="s">
        <v>28</v>
      </c>
      <c r="B32" s="51">
        <v>0</v>
      </c>
      <c r="C32" s="32">
        <v>0</v>
      </c>
      <c r="D32" s="32">
        <v>0</v>
      </c>
      <c r="E32" s="27"/>
      <c r="F32" s="46">
        <v>4</v>
      </c>
      <c r="G32" s="83">
        <v>313858.86</v>
      </c>
      <c r="H32" s="83">
        <v>298965.59</v>
      </c>
      <c r="I32" s="84">
        <f t="shared" si="5"/>
        <v>0.009550936268893183</v>
      </c>
      <c r="J32" s="85">
        <v>31</v>
      </c>
      <c r="K32" s="46">
        <v>7428</v>
      </c>
      <c r="L32" s="46">
        <v>4821</v>
      </c>
      <c r="M32" s="84">
        <f t="shared" si="4"/>
        <v>0.10485305327348184</v>
      </c>
      <c r="N32" s="75">
        <v>0</v>
      </c>
      <c r="O32" s="77">
        <v>0</v>
      </c>
      <c r="P32" s="77">
        <v>0</v>
      </c>
      <c r="Q32" s="27"/>
      <c r="R32" s="46">
        <v>6</v>
      </c>
      <c r="S32" s="46">
        <v>2431</v>
      </c>
      <c r="T32" s="46">
        <v>2122</v>
      </c>
      <c r="U32" s="84">
        <v>0.028738281850315045</v>
      </c>
      <c r="V32" s="46">
        <v>0</v>
      </c>
      <c r="W32" s="47">
        <v>0</v>
      </c>
      <c r="X32" s="47">
        <v>0</v>
      </c>
      <c r="Y32" s="34"/>
      <c r="Z32" s="46">
        <v>0</v>
      </c>
      <c r="AA32" s="46">
        <v>0</v>
      </c>
      <c r="AB32" s="46">
        <v>0</v>
      </c>
      <c r="AC32" s="34"/>
      <c r="AD32" s="46">
        <v>3</v>
      </c>
      <c r="AE32" s="47">
        <v>352</v>
      </c>
      <c r="AF32" s="47">
        <v>312</v>
      </c>
      <c r="AG32" s="34">
        <f t="shared" si="7"/>
        <v>0.010070378211363506</v>
      </c>
      <c r="AH32" s="46">
        <v>0</v>
      </c>
      <c r="AI32" s="47">
        <v>0</v>
      </c>
      <c r="AJ32" s="47">
        <v>0</v>
      </c>
      <c r="AK32" s="34"/>
      <c r="AL32" s="114"/>
    </row>
    <row r="33" spans="1:38" ht="15.75">
      <c r="A33" s="14" t="s">
        <v>29</v>
      </c>
      <c r="B33" s="51">
        <v>1</v>
      </c>
      <c r="C33" s="32">
        <v>53</v>
      </c>
      <c r="D33" s="32">
        <v>27</v>
      </c>
      <c r="E33" s="27">
        <f>C33/$C$19</f>
        <v>0.008828918873896386</v>
      </c>
      <c r="F33" s="32">
        <v>17</v>
      </c>
      <c r="G33" s="76">
        <v>828223.93</v>
      </c>
      <c r="H33" s="76">
        <v>736958.83</v>
      </c>
      <c r="I33" s="34">
        <f t="shared" si="5"/>
        <v>0.025203411405375808</v>
      </c>
      <c r="J33" s="51">
        <v>1</v>
      </c>
      <c r="K33" s="32">
        <v>53</v>
      </c>
      <c r="L33" s="32">
        <v>44</v>
      </c>
      <c r="M33" s="34">
        <f t="shared" si="4"/>
        <v>0.0007481437565286129</v>
      </c>
      <c r="N33" s="75">
        <v>2</v>
      </c>
      <c r="O33" s="77">
        <v>62</v>
      </c>
      <c r="P33" s="77">
        <v>58</v>
      </c>
      <c r="Q33" s="27">
        <f>O33/$O$19</f>
        <v>0.05714285714285714</v>
      </c>
      <c r="R33" s="32">
        <v>30</v>
      </c>
      <c r="S33" s="32">
        <v>6119</v>
      </c>
      <c r="T33" s="32">
        <v>5298</v>
      </c>
      <c r="U33" s="34">
        <v>0.07233630055206819</v>
      </c>
      <c r="V33" s="32">
        <v>0</v>
      </c>
      <c r="W33" s="43">
        <v>0</v>
      </c>
      <c r="X33" s="43">
        <v>0</v>
      </c>
      <c r="Y33" s="34"/>
      <c r="Z33" s="32">
        <v>99</v>
      </c>
      <c r="AA33" s="32">
        <v>10234.154700000001</v>
      </c>
      <c r="AB33" s="32">
        <v>8731.206860000008</v>
      </c>
      <c r="AC33" s="34">
        <f t="shared" si="6"/>
        <v>0.045938390789119314</v>
      </c>
      <c r="AD33" s="32">
        <v>0</v>
      </c>
      <c r="AE33" s="43">
        <v>0</v>
      </c>
      <c r="AF33" s="43">
        <v>0</v>
      </c>
      <c r="AG33" s="34">
        <f t="shared" si="7"/>
      </c>
      <c r="AH33" s="32">
        <v>17</v>
      </c>
      <c r="AI33" s="43">
        <v>54</v>
      </c>
      <c r="AJ33" s="43">
        <v>46</v>
      </c>
      <c r="AK33" s="34">
        <f t="shared" si="8"/>
        <v>0.0012743663567281825</v>
      </c>
      <c r="AL33" s="17"/>
    </row>
    <row r="34" spans="1:38" ht="15.75">
      <c r="A34" s="14" t="s">
        <v>30</v>
      </c>
      <c r="B34" s="51">
        <v>0</v>
      </c>
      <c r="C34" s="32">
        <v>0</v>
      </c>
      <c r="D34" s="32">
        <v>0</v>
      </c>
      <c r="E34" s="27"/>
      <c r="F34" s="32">
        <v>6</v>
      </c>
      <c r="G34" s="76">
        <v>359581.01</v>
      </c>
      <c r="H34" s="76">
        <v>340580.95</v>
      </c>
      <c r="I34" s="34">
        <f t="shared" si="5"/>
        <v>0.010942292054505781</v>
      </c>
      <c r="J34" s="51">
        <v>1</v>
      </c>
      <c r="K34" s="32">
        <v>49</v>
      </c>
      <c r="L34" s="32">
        <v>42</v>
      </c>
      <c r="M34" s="34">
        <f t="shared" si="4"/>
        <v>0.0006916800767906044</v>
      </c>
      <c r="N34" s="75">
        <v>0</v>
      </c>
      <c r="O34" s="77">
        <v>0</v>
      </c>
      <c r="P34" s="77">
        <v>0</v>
      </c>
      <c r="Q34" s="27"/>
      <c r="R34" s="51"/>
      <c r="S34" s="51"/>
      <c r="T34" s="51"/>
      <c r="U34" s="34" t="s">
        <v>87</v>
      </c>
      <c r="V34" s="32">
        <v>0</v>
      </c>
      <c r="W34" s="43">
        <v>0</v>
      </c>
      <c r="X34" s="43">
        <v>0</v>
      </c>
      <c r="Y34" s="34"/>
      <c r="Z34" s="32">
        <v>0</v>
      </c>
      <c r="AA34" s="32">
        <v>0</v>
      </c>
      <c r="AB34" s="32">
        <v>0</v>
      </c>
      <c r="AC34" s="34">
        <f>AA34/AA30</f>
        <v>0</v>
      </c>
      <c r="AD34" s="32">
        <v>3</v>
      </c>
      <c r="AE34" s="43">
        <v>131</v>
      </c>
      <c r="AF34" s="43">
        <v>120</v>
      </c>
      <c r="AG34" s="34">
        <f t="shared" si="7"/>
        <v>0.0037477828002517592</v>
      </c>
      <c r="AH34" s="32">
        <v>0</v>
      </c>
      <c r="AI34" s="43">
        <v>0</v>
      </c>
      <c r="AJ34" s="43">
        <v>0</v>
      </c>
      <c r="AK34" s="34"/>
      <c r="AL34" s="17"/>
    </row>
    <row r="35" spans="1:38" ht="15.75">
      <c r="A35" s="14" t="s">
        <v>31</v>
      </c>
      <c r="B35" s="51">
        <v>0</v>
      </c>
      <c r="C35" s="32">
        <v>0</v>
      </c>
      <c r="D35" s="32">
        <v>0</v>
      </c>
      <c r="E35" s="27"/>
      <c r="F35" s="32">
        <v>0</v>
      </c>
      <c r="G35" s="76">
        <v>0</v>
      </c>
      <c r="H35" s="76">
        <v>0</v>
      </c>
      <c r="I35" s="34" t="s">
        <v>85</v>
      </c>
      <c r="J35" s="51">
        <v>5</v>
      </c>
      <c r="K35" s="32">
        <v>1514</v>
      </c>
      <c r="L35" s="32">
        <v>1060</v>
      </c>
      <c r="M35" s="34">
        <f t="shared" si="4"/>
        <v>0.021371502780836226</v>
      </c>
      <c r="N35" s="75">
        <v>0</v>
      </c>
      <c r="O35" s="77">
        <v>0</v>
      </c>
      <c r="P35" s="77">
        <v>0</v>
      </c>
      <c r="Q35" s="27"/>
      <c r="R35" s="32">
        <v>1</v>
      </c>
      <c r="S35" s="32">
        <v>56</v>
      </c>
      <c r="T35" s="32">
        <v>35</v>
      </c>
      <c r="U35" s="34">
        <v>0.0006620089607641474</v>
      </c>
      <c r="V35" s="32">
        <v>0</v>
      </c>
      <c r="W35" s="43">
        <v>0</v>
      </c>
      <c r="X35" s="43">
        <v>0</v>
      </c>
      <c r="Y35" s="34"/>
      <c r="Z35" s="32">
        <v>18</v>
      </c>
      <c r="AA35" s="32">
        <v>1797.25795</v>
      </c>
      <c r="AB35" s="32">
        <v>1493.45676</v>
      </c>
      <c r="AC35" s="34">
        <f>IF(AA$14=0,"",IF(AA35=0,"",AA35/AA$14))</f>
        <v>0.008067411571954394</v>
      </c>
      <c r="AD35" s="32">
        <v>0</v>
      </c>
      <c r="AE35" s="43">
        <v>0</v>
      </c>
      <c r="AF35" s="43">
        <v>0</v>
      </c>
      <c r="AG35" s="34">
        <f t="shared" si="7"/>
      </c>
      <c r="AH35" s="32">
        <v>0</v>
      </c>
      <c r="AI35" s="43">
        <v>0</v>
      </c>
      <c r="AJ35" s="43">
        <v>0</v>
      </c>
      <c r="AK35" s="34"/>
      <c r="AL35" s="17"/>
    </row>
    <row r="36" spans="1:38" ht="15.75">
      <c r="A36" s="14" t="s">
        <v>32</v>
      </c>
      <c r="B36" s="51">
        <v>0</v>
      </c>
      <c r="C36" s="32">
        <v>0</v>
      </c>
      <c r="D36" s="32">
        <v>0</v>
      </c>
      <c r="E36" s="27"/>
      <c r="F36" s="32">
        <v>0</v>
      </c>
      <c r="G36" s="76">
        <v>0</v>
      </c>
      <c r="H36" s="76">
        <v>0</v>
      </c>
      <c r="I36" s="34" t="s">
        <v>85</v>
      </c>
      <c r="J36" s="51">
        <v>0</v>
      </c>
      <c r="K36" s="32">
        <v>0</v>
      </c>
      <c r="L36" s="32">
        <v>0</v>
      </c>
      <c r="M36" s="34"/>
      <c r="N36" s="75">
        <v>0</v>
      </c>
      <c r="O36" s="77">
        <v>0</v>
      </c>
      <c r="P36" s="77">
        <v>0</v>
      </c>
      <c r="Q36" s="27"/>
      <c r="R36" s="51"/>
      <c r="S36" s="51"/>
      <c r="T36" s="51"/>
      <c r="U36" s="34" t="s">
        <v>87</v>
      </c>
      <c r="V36" s="32">
        <v>0</v>
      </c>
      <c r="W36" s="43">
        <v>0</v>
      </c>
      <c r="X36" s="43">
        <v>0</v>
      </c>
      <c r="Y36" s="34"/>
      <c r="Z36" s="32">
        <v>0</v>
      </c>
      <c r="AA36" s="32">
        <v>0</v>
      </c>
      <c r="AB36" s="32">
        <v>0</v>
      </c>
      <c r="AC36" s="34"/>
      <c r="AD36" s="32">
        <v>0</v>
      </c>
      <c r="AE36" s="43">
        <v>0</v>
      </c>
      <c r="AF36" s="43">
        <v>0</v>
      </c>
      <c r="AG36" s="34">
        <f t="shared" si="7"/>
      </c>
      <c r="AH36" s="32">
        <v>0</v>
      </c>
      <c r="AI36" s="43">
        <v>0</v>
      </c>
      <c r="AJ36" s="43">
        <v>0</v>
      </c>
      <c r="AK36" s="34"/>
      <c r="AL36" s="17"/>
    </row>
    <row r="37" spans="1:38" ht="15.75">
      <c r="A37" s="14" t="s">
        <v>33</v>
      </c>
      <c r="B37" s="51">
        <v>0</v>
      </c>
      <c r="C37" s="32">
        <v>0</v>
      </c>
      <c r="D37" s="32">
        <v>0</v>
      </c>
      <c r="E37" s="27"/>
      <c r="F37" s="32">
        <v>2</v>
      </c>
      <c r="G37" s="76">
        <v>285984.89</v>
      </c>
      <c r="H37" s="76">
        <v>234850.58</v>
      </c>
      <c r="I37" s="34">
        <f t="shared" si="5"/>
        <v>0.008702712608643349</v>
      </c>
      <c r="J37" s="51">
        <v>0</v>
      </c>
      <c r="K37" s="32">
        <v>0</v>
      </c>
      <c r="L37" s="32">
        <v>0</v>
      </c>
      <c r="M37" s="34">
        <f aca="true" t="shared" si="9" ref="M37:M44">IF(K$14=0,"",IF(K37=0,"",K37/K$14))</f>
      </c>
      <c r="N37" s="75">
        <v>0</v>
      </c>
      <c r="O37" s="77">
        <v>0</v>
      </c>
      <c r="P37" s="77">
        <v>0</v>
      </c>
      <c r="Q37" s="27"/>
      <c r="R37" s="32">
        <v>7</v>
      </c>
      <c r="S37" s="32">
        <v>2775</v>
      </c>
      <c r="T37" s="32">
        <v>1352</v>
      </c>
      <c r="U37" s="34">
        <v>0.032804908323580524</v>
      </c>
      <c r="V37" s="32">
        <v>1</v>
      </c>
      <c r="W37" s="43">
        <v>16.998</v>
      </c>
      <c r="X37" s="43">
        <v>10</v>
      </c>
      <c r="Y37" s="34">
        <f>W37/W19</f>
        <v>0.00036795411063707755</v>
      </c>
      <c r="Z37" s="32">
        <v>113</v>
      </c>
      <c r="AA37" s="32">
        <v>13184.783230000006</v>
      </c>
      <c r="AB37" s="32">
        <v>11323.97225</v>
      </c>
      <c r="AC37" s="34">
        <f t="shared" si="6"/>
        <v>0.059182975267079656</v>
      </c>
      <c r="AD37" s="32">
        <v>85</v>
      </c>
      <c r="AE37" s="43">
        <v>155</v>
      </c>
      <c r="AF37" s="43">
        <v>142</v>
      </c>
      <c r="AG37" s="34">
        <f t="shared" si="7"/>
        <v>0.004434399496481089</v>
      </c>
      <c r="AH37" s="32">
        <v>0</v>
      </c>
      <c r="AI37" s="43">
        <v>0</v>
      </c>
      <c r="AJ37" s="43">
        <v>0</v>
      </c>
      <c r="AK37" s="34"/>
      <c r="AL37" s="17"/>
    </row>
    <row r="38" spans="1:38" ht="15.75">
      <c r="A38" s="1" t="s">
        <v>34</v>
      </c>
      <c r="B38" s="51">
        <f>B39+B42</f>
        <v>82</v>
      </c>
      <c r="C38" s="32">
        <f>C39+C42</f>
        <v>4871</v>
      </c>
      <c r="D38" s="32">
        <f>D39+D42</f>
        <v>3822</v>
      </c>
      <c r="E38" s="27">
        <f>C38/$C$19</f>
        <v>0.8114276195235716</v>
      </c>
      <c r="F38" s="51">
        <f>SUM(F42+F45+F39)</f>
        <v>283</v>
      </c>
      <c r="G38" s="76">
        <f>SUM(G42+G45+G39)</f>
        <v>15263271.25</v>
      </c>
      <c r="H38" s="76">
        <f>SUM(H42+H45+H39)</f>
        <v>12800206.22</v>
      </c>
      <c r="I38" s="27">
        <f>SUM(I39,I42,I45)</f>
        <v>0.4644716130160531</v>
      </c>
      <c r="J38" s="32">
        <f>J39+J42+J45</f>
        <v>525</v>
      </c>
      <c r="K38" s="32">
        <f>K39+K42</f>
        <v>38857</v>
      </c>
      <c r="L38" s="32">
        <f>L39+L42</f>
        <v>27851</v>
      </c>
      <c r="M38" s="34">
        <f t="shared" si="9"/>
        <v>0.5485023008949493</v>
      </c>
      <c r="N38" s="75">
        <f>N39+N42+N45</f>
        <v>14</v>
      </c>
      <c r="O38" s="77">
        <f>O39+O42+O45</f>
        <v>555</v>
      </c>
      <c r="P38" s="77">
        <f>P39+P42+P45</f>
        <v>507</v>
      </c>
      <c r="Q38" s="27">
        <f>O38/$O$19</f>
        <v>0.511520737327189</v>
      </c>
      <c r="R38" s="32">
        <v>682</v>
      </c>
      <c r="S38" s="32">
        <v>43570</v>
      </c>
      <c r="T38" s="32">
        <v>32622</v>
      </c>
      <c r="U38" s="27">
        <v>0.5150666146516769</v>
      </c>
      <c r="V38" s="32">
        <f>V39+V42+V45</f>
        <v>76</v>
      </c>
      <c r="W38" s="32">
        <f>W39+W42+W45</f>
        <v>3709.43</v>
      </c>
      <c r="X38" s="32">
        <f>X39+X42+X45</f>
        <v>2581.5660000000007</v>
      </c>
      <c r="Y38" s="34">
        <f>W38/W19</f>
        <v>0.0802976830580359</v>
      </c>
      <c r="Z38" s="32">
        <f>Z39+Z42+Z45</f>
        <v>1451</v>
      </c>
      <c r="AA38" s="43">
        <f>AA39+AA42+AA45</f>
        <v>80491</v>
      </c>
      <c r="AB38" s="43">
        <f>AB39+AB42+AB45</f>
        <v>64647</v>
      </c>
      <c r="AC38" s="34">
        <f t="shared" si="6"/>
        <v>0.3613026303977018</v>
      </c>
      <c r="AD38" s="32">
        <f>AD39+AD42+AD45</f>
        <v>14</v>
      </c>
      <c r="AE38" s="32">
        <f>AE39+AE42+AE45</f>
        <v>584</v>
      </c>
      <c r="AF38" s="32">
        <f>AF39+AF42+AF45</f>
        <v>449</v>
      </c>
      <c r="AG38" s="27">
        <f>IF(AE$14=0,"",IF(AE38=0,"",AE38/AE$14))</f>
        <v>0.016707672941580362</v>
      </c>
      <c r="AH38" s="32">
        <f>AH39+AH42+AH45</f>
        <v>309</v>
      </c>
      <c r="AI38" s="43">
        <f>AI39+AI42+AI45</f>
        <v>1945</v>
      </c>
      <c r="AJ38" s="43">
        <f>AJ39+AJ42+AJ45</f>
        <v>1642</v>
      </c>
      <c r="AK38" s="34">
        <f t="shared" si="8"/>
        <v>0.04590078821919101</v>
      </c>
      <c r="AL38" s="108"/>
    </row>
    <row r="39" spans="1:38" ht="15.75">
      <c r="A39" s="14" t="s">
        <v>57</v>
      </c>
      <c r="B39" s="51">
        <f>B40+B41</f>
        <v>37</v>
      </c>
      <c r="C39" s="32">
        <f>C40+C41</f>
        <v>2784</v>
      </c>
      <c r="D39" s="32">
        <f>D40+D41</f>
        <v>2180</v>
      </c>
      <c r="E39" s="27">
        <f>C39/$C$19</f>
        <v>0.463768115942029</v>
      </c>
      <c r="F39" s="51">
        <f>SUM(F40:F41)</f>
        <v>173</v>
      </c>
      <c r="G39" s="76">
        <f>SUM(G40:G41)</f>
        <v>10962162.58</v>
      </c>
      <c r="H39" s="76">
        <f>H40+H41</f>
        <v>9108613.16</v>
      </c>
      <c r="I39" s="27">
        <f t="shared" si="5"/>
        <v>0.33358598247258553</v>
      </c>
      <c r="J39" s="51">
        <f>J40+J41</f>
        <v>525</v>
      </c>
      <c r="K39" s="32">
        <f>K40+K41</f>
        <v>38857</v>
      </c>
      <c r="L39" s="32">
        <f>L40+L41</f>
        <v>27851</v>
      </c>
      <c r="M39" s="27">
        <f t="shared" si="9"/>
        <v>0.5485023008949493</v>
      </c>
      <c r="N39" s="75">
        <f>N40+N41</f>
        <v>3</v>
      </c>
      <c r="O39" s="75">
        <f>O40+O41</f>
        <v>122</v>
      </c>
      <c r="P39" s="75">
        <f>P40+P41</f>
        <v>119</v>
      </c>
      <c r="Q39" s="27">
        <f>O39/$O$19</f>
        <v>0.11244239631336406</v>
      </c>
      <c r="R39" s="32">
        <v>401</v>
      </c>
      <c r="S39" s="32">
        <v>29338</v>
      </c>
      <c r="T39" s="32">
        <v>22146</v>
      </c>
      <c r="U39" s="27">
        <v>0.34682176590890285</v>
      </c>
      <c r="V39" s="32">
        <f>SUM(V40:V41)</f>
        <v>39</v>
      </c>
      <c r="W39" s="32">
        <f>SUM(W40:W41)</f>
        <v>2272.516</v>
      </c>
      <c r="X39" s="32">
        <f>SUM(X40:X41)</f>
        <v>1558.2810000000002</v>
      </c>
      <c r="Y39" s="34">
        <f>W39/W19</f>
        <v>0.04919294056292087</v>
      </c>
      <c r="Z39" s="32">
        <v>548</v>
      </c>
      <c r="AA39" s="43">
        <v>38257</v>
      </c>
      <c r="AB39" s="43">
        <v>31021</v>
      </c>
      <c r="AC39" s="34">
        <f t="shared" si="6"/>
        <v>0.1717254690726277</v>
      </c>
      <c r="AD39" s="32">
        <f>AD40+AD41</f>
        <v>3</v>
      </c>
      <c r="AE39" s="32">
        <f>AE40+AE41</f>
        <v>208</v>
      </c>
      <c r="AF39" s="32">
        <f>AF40+AF41</f>
        <v>137</v>
      </c>
      <c r="AG39" s="27">
        <f>IF(AE$14=0,"",IF(AE39=0,"",AE39/AE$14))</f>
        <v>0.005950678033987526</v>
      </c>
      <c r="AH39" s="32">
        <f>SUM(AH40:AH41)</f>
        <v>5</v>
      </c>
      <c r="AI39" s="43">
        <f>SUM(AI40:AI41)</f>
        <v>594</v>
      </c>
      <c r="AJ39" s="43">
        <f>SUM(AJ40:AJ41)</f>
        <v>432</v>
      </c>
      <c r="AK39" s="34">
        <f t="shared" si="8"/>
        <v>0.014018029924010007</v>
      </c>
      <c r="AL39" s="17"/>
    </row>
    <row r="40" spans="1:38" ht="15.75">
      <c r="A40" s="14" t="s">
        <v>58</v>
      </c>
      <c r="B40" s="51">
        <v>23</v>
      </c>
      <c r="C40" s="32">
        <v>1353</v>
      </c>
      <c r="D40" s="32">
        <v>983</v>
      </c>
      <c r="E40" s="27">
        <f>C40/$C$19</f>
        <v>0.22538730634682658</v>
      </c>
      <c r="F40" s="88">
        <v>69</v>
      </c>
      <c r="G40" s="89">
        <v>3747133.42</v>
      </c>
      <c r="H40" s="89">
        <v>2597389.52</v>
      </c>
      <c r="I40" s="27">
        <f t="shared" si="5"/>
        <v>0.11402779098050554</v>
      </c>
      <c r="J40" s="51">
        <v>525</v>
      </c>
      <c r="K40" s="32">
        <v>38857</v>
      </c>
      <c r="L40" s="32">
        <v>27851</v>
      </c>
      <c r="M40" s="27">
        <f t="shared" si="9"/>
        <v>0.5485023008949493</v>
      </c>
      <c r="N40" s="90">
        <v>3</v>
      </c>
      <c r="O40" s="77">
        <v>122</v>
      </c>
      <c r="P40" s="77">
        <v>119</v>
      </c>
      <c r="Q40" s="27">
        <f>O40/$O$19</f>
        <v>0.11244239631336406</v>
      </c>
      <c r="R40" s="32">
        <v>219</v>
      </c>
      <c r="S40" s="32">
        <v>14151</v>
      </c>
      <c r="T40" s="32">
        <v>9525</v>
      </c>
      <c r="U40" s="27">
        <v>0.16728730006738304</v>
      </c>
      <c r="V40" s="48">
        <v>35</v>
      </c>
      <c r="W40" s="43">
        <v>2004.642</v>
      </c>
      <c r="X40" s="43">
        <v>1381.285</v>
      </c>
      <c r="Y40" s="34">
        <f>W40/W19</f>
        <v>0.04339429722648149</v>
      </c>
      <c r="Z40" s="48">
        <v>209</v>
      </c>
      <c r="AA40" s="43">
        <v>14323</v>
      </c>
      <c r="AB40" s="43">
        <v>9967</v>
      </c>
      <c r="AC40" s="34">
        <f>IF(AA$14=0,"",IF(AA40=0,"",AA40/AA$14))</f>
        <v>0.06429212676182781</v>
      </c>
      <c r="AD40" s="48">
        <v>1</v>
      </c>
      <c r="AE40" s="43">
        <v>96</v>
      </c>
      <c r="AF40" s="43">
        <v>77</v>
      </c>
      <c r="AG40" s="34">
        <f aca="true" t="shared" si="10" ref="AG40:AG59">IF(AE$14=0,"",IF(AE40=0,"",AE40/AE$14))</f>
        <v>0.00274646678491732</v>
      </c>
      <c r="AH40" s="49">
        <v>3</v>
      </c>
      <c r="AI40" s="43">
        <v>234</v>
      </c>
      <c r="AJ40" s="43">
        <v>193</v>
      </c>
      <c r="AK40" s="34">
        <f t="shared" si="8"/>
        <v>0.00552225421248879</v>
      </c>
      <c r="AL40" s="17"/>
    </row>
    <row r="41" spans="1:38" ht="15.75">
      <c r="A41" s="14" t="s">
        <v>59</v>
      </c>
      <c r="B41" s="51">
        <v>14</v>
      </c>
      <c r="C41" s="32">
        <v>1431</v>
      </c>
      <c r="D41" s="32">
        <v>1197</v>
      </c>
      <c r="E41" s="27">
        <f>C41/$C$19</f>
        <v>0.2383808095952024</v>
      </c>
      <c r="F41" s="88">
        <v>104</v>
      </c>
      <c r="G41" s="89">
        <v>7215029.16</v>
      </c>
      <c r="H41" s="89">
        <v>6511223.64</v>
      </c>
      <c r="I41" s="27">
        <f t="shared" si="5"/>
        <v>0.21955819149207997</v>
      </c>
      <c r="J41" s="51"/>
      <c r="K41" s="32"/>
      <c r="L41" s="32"/>
      <c r="M41" s="27">
        <f t="shared" si="9"/>
      </c>
      <c r="N41" s="75">
        <v>0</v>
      </c>
      <c r="O41" s="77">
        <v>0</v>
      </c>
      <c r="P41" s="77">
        <v>0</v>
      </c>
      <c r="Q41" s="27"/>
      <c r="R41" s="32">
        <v>182</v>
      </c>
      <c r="S41" s="32">
        <v>15187</v>
      </c>
      <c r="T41" s="32">
        <v>12621</v>
      </c>
      <c r="U41" s="27">
        <v>0.17953446584151977</v>
      </c>
      <c r="V41" s="32">
        <v>4</v>
      </c>
      <c r="W41" s="43">
        <v>267.874</v>
      </c>
      <c r="X41" s="43">
        <v>176.996</v>
      </c>
      <c r="Y41" s="34">
        <f>W41/W10</f>
        <v>0.005638531364711075</v>
      </c>
      <c r="Z41" s="32">
        <v>339</v>
      </c>
      <c r="AA41" s="43">
        <v>23934</v>
      </c>
      <c r="AB41" s="43">
        <v>21054</v>
      </c>
      <c r="AC41" s="34">
        <f>IF(AA$14=0,"",IF(AA41=0,"",AA41/AA$14))</f>
        <v>0.10743334231079989</v>
      </c>
      <c r="AD41" s="32">
        <v>2</v>
      </c>
      <c r="AE41" s="43">
        <v>112</v>
      </c>
      <c r="AF41" s="43">
        <v>60</v>
      </c>
      <c r="AG41" s="34">
        <f t="shared" si="10"/>
        <v>0.0032042112490702065</v>
      </c>
      <c r="AH41" s="32">
        <v>2</v>
      </c>
      <c r="AI41" s="43">
        <v>360</v>
      </c>
      <c r="AJ41" s="43">
        <v>239</v>
      </c>
      <c r="AK41" s="34">
        <f t="shared" si="8"/>
        <v>0.008495775711521216</v>
      </c>
      <c r="AL41" s="17"/>
    </row>
    <row r="42" spans="1:38" ht="15.75">
      <c r="A42" s="14" t="s">
        <v>60</v>
      </c>
      <c r="B42" s="51">
        <f>B43+B44</f>
        <v>45</v>
      </c>
      <c r="C42" s="32">
        <f>C43+C44</f>
        <v>2087</v>
      </c>
      <c r="D42" s="32">
        <f>D43+D44</f>
        <v>1642</v>
      </c>
      <c r="E42" s="27">
        <f>C42/$C$19</f>
        <v>0.3476595035815426</v>
      </c>
      <c r="F42" s="32">
        <f>SUM(F43:F44)</f>
        <v>104</v>
      </c>
      <c r="G42" s="76">
        <f>SUM(G43:G44)</f>
        <v>4024233.71</v>
      </c>
      <c r="H42" s="32">
        <f>SUM(H43:H44)</f>
        <v>3450970.09</v>
      </c>
      <c r="I42" s="27">
        <f t="shared" si="5"/>
        <v>0.12246013923373573</v>
      </c>
      <c r="J42" s="51"/>
      <c r="K42" s="32"/>
      <c r="L42" s="32"/>
      <c r="M42" s="27">
        <f t="shared" si="9"/>
      </c>
      <c r="N42" s="75">
        <f>N43+N44</f>
        <v>11</v>
      </c>
      <c r="O42" s="75">
        <f>O43+O44</f>
        <v>433</v>
      </c>
      <c r="P42" s="75">
        <f>P43+P44</f>
        <v>388</v>
      </c>
      <c r="Q42" s="27">
        <f>O42/$O$19</f>
        <v>0.3990783410138249</v>
      </c>
      <c r="R42" s="32">
        <v>218</v>
      </c>
      <c r="S42" s="32">
        <v>10703</v>
      </c>
      <c r="T42" s="32">
        <v>7807</v>
      </c>
      <c r="U42" s="27">
        <v>0.1265264626260477</v>
      </c>
      <c r="V42" s="32">
        <f>SUM(V43:V44)</f>
        <v>34</v>
      </c>
      <c r="W42" s="32">
        <f>SUM(W43:W44)</f>
        <v>1219.135</v>
      </c>
      <c r="X42" s="32">
        <f>SUM(X43:X44)</f>
        <v>855.5740000000001</v>
      </c>
      <c r="Y42" s="34">
        <f>W42/W19</f>
        <v>0.026390500921963378</v>
      </c>
      <c r="Z42" s="32">
        <v>776</v>
      </c>
      <c r="AA42" s="43">
        <v>35836</v>
      </c>
      <c r="AB42" s="43">
        <v>28385</v>
      </c>
      <c r="AC42" s="34">
        <f>IF(AA$14=0,"",IF(AA42=0,"",AA42/AA$14))</f>
        <v>0.16085824580303437</v>
      </c>
      <c r="AD42" s="32">
        <f>AD43+AD44</f>
        <v>11</v>
      </c>
      <c r="AE42" s="32">
        <f>AE43+AE44</f>
        <v>376</v>
      </c>
      <c r="AF42" s="32">
        <f>AF43+AF44</f>
        <v>312</v>
      </c>
      <c r="AG42" s="27">
        <f t="shared" si="10"/>
        <v>0.010756994907592837</v>
      </c>
      <c r="AH42" s="32">
        <f>SUM(AH43:AH44)</f>
        <v>12</v>
      </c>
      <c r="AI42" s="43">
        <f>SUM(AI43:AI44)</f>
        <v>634</v>
      </c>
      <c r="AJ42" s="43">
        <f>SUM(AJ43:AJ44)</f>
        <v>595</v>
      </c>
      <c r="AK42" s="34">
        <f t="shared" si="8"/>
        <v>0.01496200500306792</v>
      </c>
      <c r="AL42" s="17"/>
    </row>
    <row r="43" spans="1:38" ht="15.75">
      <c r="A43" s="14" t="s">
        <v>61</v>
      </c>
      <c r="B43" s="51">
        <v>36</v>
      </c>
      <c r="C43" s="32">
        <v>1769</v>
      </c>
      <c r="D43" s="32">
        <v>1373</v>
      </c>
      <c r="E43" s="27">
        <f>C43/$C$19</f>
        <v>0.2946859903381642</v>
      </c>
      <c r="F43" s="88">
        <v>39</v>
      </c>
      <c r="G43" s="89">
        <v>1327795.27</v>
      </c>
      <c r="H43" s="89">
        <v>1023229.65</v>
      </c>
      <c r="I43" s="27">
        <f t="shared" si="5"/>
        <v>0.04040570338497953</v>
      </c>
      <c r="J43" s="51"/>
      <c r="K43" s="32"/>
      <c r="L43" s="32"/>
      <c r="M43" s="27">
        <f t="shared" si="9"/>
      </c>
      <c r="N43" s="75">
        <v>8</v>
      </c>
      <c r="O43" s="77">
        <v>278</v>
      </c>
      <c r="P43" s="77">
        <v>246</v>
      </c>
      <c r="Q43" s="27">
        <f>O43/$O$19</f>
        <v>0.25622119815668204</v>
      </c>
      <c r="R43" s="32">
        <v>148</v>
      </c>
      <c r="S43" s="32">
        <v>6765</v>
      </c>
      <c r="T43" s="32">
        <v>4789</v>
      </c>
      <c r="U43" s="27">
        <v>0.07997304677802602</v>
      </c>
      <c r="V43" s="32">
        <v>33</v>
      </c>
      <c r="W43" s="43">
        <v>1180.535</v>
      </c>
      <c r="X43" s="43">
        <v>830.484</v>
      </c>
      <c r="Y43" s="34">
        <f>W43/W19</f>
        <v>0.025554930344801878</v>
      </c>
      <c r="Z43" s="32">
        <v>476</v>
      </c>
      <c r="AA43" s="43">
        <v>19529</v>
      </c>
      <c r="AB43" s="43">
        <v>14133</v>
      </c>
      <c r="AC43" s="34">
        <f>IF(AA$14=0,"",IF(AA43=0,"",AA43/AA$14))</f>
        <v>0.087660472214741</v>
      </c>
      <c r="AD43" s="32">
        <v>6</v>
      </c>
      <c r="AE43" s="43">
        <v>215</v>
      </c>
      <c r="AF43" s="43">
        <v>186</v>
      </c>
      <c r="AG43" s="34">
        <f t="shared" si="10"/>
        <v>0.006150941237054414</v>
      </c>
      <c r="AH43" s="32">
        <v>5</v>
      </c>
      <c r="AI43" s="43">
        <v>121</v>
      </c>
      <c r="AJ43" s="43">
        <v>82</v>
      </c>
      <c r="AK43" s="34">
        <f t="shared" si="8"/>
        <v>0.0028555246141501863</v>
      </c>
      <c r="AL43" s="17"/>
    </row>
    <row r="44" spans="1:38" ht="15.75">
      <c r="A44" s="14" t="s">
        <v>62</v>
      </c>
      <c r="B44" s="51">
        <v>9</v>
      </c>
      <c r="C44" s="32">
        <v>318</v>
      </c>
      <c r="D44" s="32">
        <v>269</v>
      </c>
      <c r="E44" s="27">
        <f>C44/$C$19</f>
        <v>0.05297351324337831</v>
      </c>
      <c r="F44" s="88">
        <v>65</v>
      </c>
      <c r="G44" s="89">
        <v>2696438.44</v>
      </c>
      <c r="H44" s="89">
        <v>2427740.44</v>
      </c>
      <c r="I44" s="27">
        <f t="shared" si="5"/>
        <v>0.0820544358487562</v>
      </c>
      <c r="J44" s="51"/>
      <c r="K44" s="32"/>
      <c r="L44" s="32"/>
      <c r="M44" s="27">
        <f t="shared" si="9"/>
      </c>
      <c r="N44" s="75">
        <v>3</v>
      </c>
      <c r="O44" s="77">
        <v>155</v>
      </c>
      <c r="P44" s="77">
        <v>142</v>
      </c>
      <c r="Q44" s="27">
        <f>O44/$O$19</f>
        <v>0.14285714285714285</v>
      </c>
      <c r="R44" s="32">
        <v>70</v>
      </c>
      <c r="S44" s="32">
        <v>3938</v>
      </c>
      <c r="T44" s="32">
        <v>3018</v>
      </c>
      <c r="U44" s="27">
        <v>0.04655341584802166</v>
      </c>
      <c r="V44" s="32">
        <v>1</v>
      </c>
      <c r="W44" s="43">
        <v>38.6</v>
      </c>
      <c r="X44" s="43">
        <v>25.09</v>
      </c>
      <c r="Y44" s="34">
        <f>W44/W19</f>
        <v>0.0008355705771615009</v>
      </c>
      <c r="Z44" s="32">
        <v>300</v>
      </c>
      <c r="AA44" s="43">
        <v>16307</v>
      </c>
      <c r="AB44" s="43">
        <v>14251</v>
      </c>
      <c r="AC44" s="27">
        <f aca="true" t="shared" si="11" ref="AC44:AC50">IF(AA$14=0,"",IF(AA44=0,"",AA44/AA$14))</f>
        <v>0.07319777358829338</v>
      </c>
      <c r="AD44" s="32">
        <v>5</v>
      </c>
      <c r="AE44" s="43">
        <v>161</v>
      </c>
      <c r="AF44" s="43">
        <v>126</v>
      </c>
      <c r="AG44" s="34">
        <f t="shared" si="10"/>
        <v>0.004606053670538422</v>
      </c>
      <c r="AH44" s="32">
        <v>7</v>
      </c>
      <c r="AI44" s="43">
        <v>513</v>
      </c>
      <c r="AJ44" s="43">
        <v>513</v>
      </c>
      <c r="AK44" s="34">
        <f t="shared" si="8"/>
        <v>0.012106480388917732</v>
      </c>
      <c r="AL44" s="17"/>
    </row>
    <row r="45" spans="1:38" ht="15.75">
      <c r="A45" s="14" t="s">
        <v>63</v>
      </c>
      <c r="B45" s="51">
        <v>0</v>
      </c>
      <c r="C45" s="32">
        <v>0</v>
      </c>
      <c r="D45" s="32">
        <v>0</v>
      </c>
      <c r="E45" s="27"/>
      <c r="F45" s="88">
        <v>6</v>
      </c>
      <c r="G45" s="89">
        <v>276874.96</v>
      </c>
      <c r="H45" s="89">
        <v>240622.97</v>
      </c>
      <c r="I45" s="27">
        <f t="shared" si="5"/>
        <v>0.008425491309731864</v>
      </c>
      <c r="J45" s="51">
        <v>0</v>
      </c>
      <c r="K45" s="32">
        <v>0</v>
      </c>
      <c r="L45" s="32">
        <v>0</v>
      </c>
      <c r="M45" s="27"/>
      <c r="N45" s="91">
        <v>0</v>
      </c>
      <c r="O45" s="92">
        <v>0</v>
      </c>
      <c r="P45" s="92">
        <v>0</v>
      </c>
      <c r="Q45" s="27"/>
      <c r="R45" s="32">
        <v>63</v>
      </c>
      <c r="S45" s="32">
        <v>3529</v>
      </c>
      <c r="T45" s="32">
        <v>2669</v>
      </c>
      <c r="U45" s="27">
        <v>0.04171838611672637</v>
      </c>
      <c r="V45" s="49">
        <v>3</v>
      </c>
      <c r="W45" s="50">
        <v>217.779</v>
      </c>
      <c r="X45" s="50">
        <v>167.711</v>
      </c>
      <c r="Y45" s="34">
        <f>W45/W19</f>
        <v>0.004714241573151671</v>
      </c>
      <c r="Z45" s="49">
        <v>127</v>
      </c>
      <c r="AA45" s="50">
        <v>6398</v>
      </c>
      <c r="AB45" s="50">
        <v>5241</v>
      </c>
      <c r="AC45" s="27">
        <f t="shared" si="11"/>
        <v>0.02871891552203968</v>
      </c>
      <c r="AD45" s="49">
        <v>0</v>
      </c>
      <c r="AE45" s="50">
        <v>0</v>
      </c>
      <c r="AF45" s="50">
        <v>0</v>
      </c>
      <c r="AG45" s="34"/>
      <c r="AH45" s="49">
        <v>292</v>
      </c>
      <c r="AI45" s="50">
        <v>717</v>
      </c>
      <c r="AJ45" s="50">
        <v>615</v>
      </c>
      <c r="AK45" s="34">
        <f t="shared" si="8"/>
        <v>0.016920753292113087</v>
      </c>
      <c r="AL45" s="17"/>
    </row>
    <row r="46" spans="1:38" ht="15.75">
      <c r="A46" s="13" t="s">
        <v>35</v>
      </c>
      <c r="B46" s="51">
        <v>0</v>
      </c>
      <c r="C46" s="51">
        <v>0</v>
      </c>
      <c r="D46" s="51">
        <v>0</v>
      </c>
      <c r="E46" s="27"/>
      <c r="F46" s="51">
        <f>SUM(F47:F49)</f>
        <v>0</v>
      </c>
      <c r="G46" s="76">
        <f>SUM(G47:G49)</f>
        <v>0</v>
      </c>
      <c r="H46" s="51">
        <f>SUM(H47:H49)</f>
        <v>0</v>
      </c>
      <c r="I46" s="27" t="s">
        <v>85</v>
      </c>
      <c r="J46" s="51">
        <v>0</v>
      </c>
      <c r="K46" s="32">
        <v>0</v>
      </c>
      <c r="L46" s="32">
        <v>0</v>
      </c>
      <c r="M46" s="27"/>
      <c r="N46" s="75"/>
      <c r="O46" s="77"/>
      <c r="P46" s="77"/>
      <c r="Q46" s="27"/>
      <c r="R46" s="32">
        <v>0</v>
      </c>
      <c r="S46" s="32">
        <v>0</v>
      </c>
      <c r="T46" s="32">
        <v>0</v>
      </c>
      <c r="U46" s="27"/>
      <c r="V46" s="32"/>
      <c r="W46" s="43"/>
      <c r="X46" s="43"/>
      <c r="Y46" s="34"/>
      <c r="Z46" s="32">
        <f>SUM(Z47:Z49)</f>
        <v>2</v>
      </c>
      <c r="AA46" s="32">
        <f>SUM(AA47:AA49)</f>
        <v>272.940269358</v>
      </c>
      <c r="AB46" s="32">
        <f>SUM(AB47:AB49)</f>
        <v>272.940269358</v>
      </c>
      <c r="AC46" s="27">
        <f t="shared" si="11"/>
        <v>0.0012251560703743605</v>
      </c>
      <c r="AD46" s="32"/>
      <c r="AE46" s="43"/>
      <c r="AF46" s="43"/>
      <c r="AG46" s="34">
        <f t="shared" si="10"/>
      </c>
      <c r="AH46" s="32"/>
      <c r="AI46" s="43"/>
      <c r="AJ46" s="43"/>
      <c r="AK46" s="34">
        <f t="shared" si="8"/>
      </c>
      <c r="AL46" s="113"/>
    </row>
    <row r="47" spans="1:38" ht="15.75">
      <c r="A47" s="14" t="s">
        <v>36</v>
      </c>
      <c r="B47" s="51">
        <v>0</v>
      </c>
      <c r="C47" s="51">
        <v>0</v>
      </c>
      <c r="D47" s="51">
        <v>0</v>
      </c>
      <c r="E47" s="27"/>
      <c r="F47" s="88">
        <v>0</v>
      </c>
      <c r="G47" s="89">
        <v>0</v>
      </c>
      <c r="H47" s="88">
        <v>0</v>
      </c>
      <c r="I47" s="34" t="s">
        <v>85</v>
      </c>
      <c r="J47" s="51"/>
      <c r="K47" s="32"/>
      <c r="L47" s="32"/>
      <c r="M47" s="34">
        <f aca="true" t="shared" si="12" ref="M47:M59">IF(K$14=0,"",IF(K47=0,"",K47/K$14))</f>
      </c>
      <c r="N47" s="75"/>
      <c r="O47" s="77"/>
      <c r="P47" s="77"/>
      <c r="Q47" s="27"/>
      <c r="R47" s="32">
        <v>0</v>
      </c>
      <c r="S47" s="32">
        <v>0</v>
      </c>
      <c r="T47" s="32">
        <v>0</v>
      </c>
      <c r="U47" s="27"/>
      <c r="V47" s="32"/>
      <c r="W47" s="43"/>
      <c r="X47" s="43"/>
      <c r="Y47" s="34"/>
      <c r="Z47" s="32">
        <v>1</v>
      </c>
      <c r="AA47" s="32">
        <v>54.629</v>
      </c>
      <c r="AB47" s="32">
        <v>54.629</v>
      </c>
      <c r="AC47" s="34">
        <f t="shared" si="11"/>
        <v>0.00024521501032408655</v>
      </c>
      <c r="AD47" s="32"/>
      <c r="AE47" s="43"/>
      <c r="AF47" s="43"/>
      <c r="AG47" s="34">
        <f t="shared" si="10"/>
      </c>
      <c r="AH47" s="32"/>
      <c r="AI47" s="43"/>
      <c r="AJ47" s="43"/>
      <c r="AK47" s="34">
        <f t="shared" si="8"/>
      </c>
      <c r="AL47" s="17"/>
    </row>
    <row r="48" spans="1:38" ht="15.75">
      <c r="A48" s="14" t="s">
        <v>37</v>
      </c>
      <c r="B48" s="51">
        <v>0</v>
      </c>
      <c r="C48" s="51">
        <v>0</v>
      </c>
      <c r="D48" s="51">
        <v>0</v>
      </c>
      <c r="E48" s="27"/>
      <c r="F48" s="88">
        <v>0</v>
      </c>
      <c r="G48" s="89">
        <v>0</v>
      </c>
      <c r="H48" s="88">
        <v>0</v>
      </c>
      <c r="I48" s="34" t="s">
        <v>85</v>
      </c>
      <c r="J48" s="93"/>
      <c r="K48" s="94"/>
      <c r="L48" s="94"/>
      <c r="M48" s="34">
        <f t="shared" si="12"/>
      </c>
      <c r="N48" s="75"/>
      <c r="O48" s="77"/>
      <c r="P48" s="77"/>
      <c r="Q48" s="27"/>
      <c r="R48" s="32">
        <v>0</v>
      </c>
      <c r="S48" s="32">
        <v>0</v>
      </c>
      <c r="T48" s="32">
        <v>0</v>
      </c>
      <c r="U48" s="34"/>
      <c r="V48" s="32"/>
      <c r="W48" s="43"/>
      <c r="X48" s="43"/>
      <c r="Y48" s="34"/>
      <c r="Z48" s="32">
        <v>0</v>
      </c>
      <c r="AA48" s="32">
        <v>0</v>
      </c>
      <c r="AB48" s="32">
        <v>0</v>
      </c>
      <c r="AC48" s="34"/>
      <c r="AD48" s="32"/>
      <c r="AE48" s="43"/>
      <c r="AF48" s="43"/>
      <c r="AG48" s="34">
        <f t="shared" si="10"/>
      </c>
      <c r="AH48" s="32"/>
      <c r="AI48" s="43"/>
      <c r="AJ48" s="43"/>
      <c r="AK48" s="34">
        <f t="shared" si="8"/>
      </c>
      <c r="AL48" s="17"/>
    </row>
    <row r="49" spans="1:38" ht="15.75">
      <c r="A49" s="14" t="s">
        <v>38</v>
      </c>
      <c r="B49" s="51">
        <v>0</v>
      </c>
      <c r="C49" s="51">
        <v>0</v>
      </c>
      <c r="D49" s="51">
        <v>0</v>
      </c>
      <c r="E49" s="27"/>
      <c r="F49" s="88">
        <v>0</v>
      </c>
      <c r="G49" s="89">
        <v>0</v>
      </c>
      <c r="H49" s="88">
        <v>0</v>
      </c>
      <c r="I49" s="34" t="s">
        <v>85</v>
      </c>
      <c r="J49" s="93"/>
      <c r="K49" s="94"/>
      <c r="L49" s="94"/>
      <c r="M49" s="34">
        <f t="shared" si="12"/>
      </c>
      <c r="N49" s="75"/>
      <c r="O49" s="77"/>
      <c r="P49" s="77"/>
      <c r="Q49" s="27"/>
      <c r="R49" s="32">
        <v>0</v>
      </c>
      <c r="S49" s="32">
        <v>0</v>
      </c>
      <c r="T49" s="32">
        <v>0</v>
      </c>
      <c r="U49" s="34"/>
      <c r="V49" s="32"/>
      <c r="W49" s="43"/>
      <c r="X49" s="43"/>
      <c r="Y49" s="34"/>
      <c r="Z49" s="32">
        <v>1</v>
      </c>
      <c r="AA49" s="32">
        <v>218.311269358</v>
      </c>
      <c r="AB49" s="32">
        <v>218.311269358</v>
      </c>
      <c r="AC49" s="34">
        <f t="shared" si="11"/>
        <v>0.0009799410600502738</v>
      </c>
      <c r="AD49" s="32"/>
      <c r="AE49" s="43"/>
      <c r="AF49" s="43"/>
      <c r="AG49" s="34">
        <f t="shared" si="10"/>
      </c>
      <c r="AH49" s="32"/>
      <c r="AI49" s="43"/>
      <c r="AJ49" s="43"/>
      <c r="AK49" s="34">
        <f t="shared" si="8"/>
      </c>
      <c r="AL49" s="17"/>
    </row>
    <row r="50" spans="1:60" ht="15.75">
      <c r="A50" s="13" t="s">
        <v>39</v>
      </c>
      <c r="B50" s="51">
        <v>0</v>
      </c>
      <c r="C50" s="51">
        <v>0</v>
      </c>
      <c r="D50" s="51">
        <v>0</v>
      </c>
      <c r="E50" s="27"/>
      <c r="F50" s="51">
        <f>SUM(F52:F54)</f>
        <v>0</v>
      </c>
      <c r="G50" s="76">
        <f>SUM(G52:G54)</f>
        <v>0</v>
      </c>
      <c r="H50" s="51">
        <f>SUM(H52:H54)</f>
        <v>0</v>
      </c>
      <c r="I50" s="27"/>
      <c r="J50" s="51">
        <f>J54+J53</f>
        <v>17</v>
      </c>
      <c r="K50" s="32">
        <f>K54+K53</f>
        <v>10025</v>
      </c>
      <c r="L50" s="32">
        <f>L52+L53+L54</f>
        <v>8206</v>
      </c>
      <c r="M50" s="27">
        <f t="shared" si="12"/>
        <v>0.14151209734338388</v>
      </c>
      <c r="N50" s="75">
        <v>0</v>
      </c>
      <c r="O50" s="75">
        <v>0</v>
      </c>
      <c r="P50" s="75">
        <v>0</v>
      </c>
      <c r="Q50" s="27"/>
      <c r="R50" s="32">
        <v>1</v>
      </c>
      <c r="S50" s="32">
        <v>13</v>
      </c>
      <c r="T50" s="32">
        <v>13</v>
      </c>
      <c r="U50" s="27">
        <v>0.0001536806516059628</v>
      </c>
      <c r="V50" s="32">
        <v>26630</v>
      </c>
      <c r="W50" s="32">
        <v>41915</v>
      </c>
      <c r="X50" s="32">
        <v>35240</v>
      </c>
      <c r="Y50" s="34">
        <f>W50/W19</f>
        <v>0.9073300710291272</v>
      </c>
      <c r="Z50" s="32">
        <v>313</v>
      </c>
      <c r="AA50" s="32">
        <v>5160.673843</v>
      </c>
      <c r="AB50" s="32">
        <v>4136.206987403618</v>
      </c>
      <c r="AC50" s="27">
        <f t="shared" si="11"/>
        <v>0.02316488842355687</v>
      </c>
      <c r="AD50" s="32">
        <v>7020</v>
      </c>
      <c r="AE50" s="32">
        <v>22160</v>
      </c>
      <c r="AF50" s="32">
        <v>19113</v>
      </c>
      <c r="AG50" s="34">
        <f t="shared" si="10"/>
        <v>0.633976082851748</v>
      </c>
      <c r="AH50" s="32">
        <f>SUM(AH51:AH54)</f>
        <v>27703</v>
      </c>
      <c r="AI50" s="43">
        <f>SUM(AI51:AI54)</f>
        <v>36954</v>
      </c>
      <c r="AJ50" s="43">
        <f>SUM(AJ51:AJ54)</f>
        <v>33960</v>
      </c>
      <c r="AK50" s="34">
        <f t="shared" si="8"/>
        <v>0.8720913767876528</v>
      </c>
      <c r="AL50" s="113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15.75">
      <c r="A51" s="16" t="s">
        <v>88</v>
      </c>
      <c r="B51" s="51"/>
      <c r="C51" s="51"/>
      <c r="D51" s="51"/>
      <c r="E51" s="27"/>
      <c r="F51" s="51"/>
      <c r="G51" s="76"/>
      <c r="H51" s="51"/>
      <c r="I51" s="27"/>
      <c r="J51" s="51"/>
      <c r="K51" s="32"/>
      <c r="L51" s="32"/>
      <c r="M51" s="27"/>
      <c r="N51" s="75"/>
      <c r="O51" s="75"/>
      <c r="P51" s="75"/>
      <c r="Q51" s="27"/>
      <c r="R51" s="32"/>
      <c r="S51" s="32"/>
      <c r="T51" s="32"/>
      <c r="U51" s="27"/>
      <c r="V51" s="32"/>
      <c r="W51" s="32"/>
      <c r="X51" s="38"/>
      <c r="Y51" s="34"/>
      <c r="Z51" s="32"/>
      <c r="AA51" s="32"/>
      <c r="AB51" s="32"/>
      <c r="AC51" s="27"/>
      <c r="AD51" s="32"/>
      <c r="AE51" s="32"/>
      <c r="AF51" s="32"/>
      <c r="AG51" s="34"/>
      <c r="AH51" s="53">
        <v>2610</v>
      </c>
      <c r="AI51" s="43">
        <v>4521</v>
      </c>
      <c r="AJ51" s="43">
        <v>3781</v>
      </c>
      <c r="AK51" s="34">
        <f>IF(AI$14=0,"",IF(AI51=0,"",AI51/AI$14))</f>
        <v>0.10669278331052061</v>
      </c>
      <c r="AL51" s="113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38" ht="15.75">
      <c r="A52" s="16" t="s">
        <v>89</v>
      </c>
      <c r="B52" s="95"/>
      <c r="C52" s="95"/>
      <c r="D52" s="95"/>
      <c r="E52" s="27"/>
      <c r="F52" s="88"/>
      <c r="G52" s="89"/>
      <c r="H52" s="88"/>
      <c r="I52" s="34"/>
      <c r="J52" s="96"/>
      <c r="K52" s="32"/>
      <c r="L52" s="32"/>
      <c r="M52" s="34"/>
      <c r="N52" s="97"/>
      <c r="O52" s="77"/>
      <c r="P52" s="77"/>
      <c r="Q52" s="27"/>
      <c r="R52" s="96"/>
      <c r="S52" s="32"/>
      <c r="T52" s="32"/>
      <c r="U52" s="34" t="s">
        <v>87</v>
      </c>
      <c r="V52" s="53"/>
      <c r="W52" s="43"/>
      <c r="X52" s="39"/>
      <c r="Y52" s="34">
        <f aca="true" t="shared" si="13" ref="Y52:Y59">IF(W$14=0,"",IF(W52=0,"",W52/W$14))</f>
      </c>
      <c r="Z52" s="53"/>
      <c r="AA52" s="43"/>
      <c r="AB52" s="43"/>
      <c r="AC52" s="34">
        <f>IF(AA$14=0,"",IF(AA52=0,"",AA52/AA$14))</f>
      </c>
      <c r="AD52" s="53"/>
      <c r="AE52" s="43"/>
      <c r="AF52" s="43"/>
      <c r="AG52" s="34">
        <f t="shared" si="10"/>
      </c>
      <c r="AH52" s="49">
        <v>4095</v>
      </c>
      <c r="AI52" s="50">
        <v>5209</v>
      </c>
      <c r="AJ52" s="50">
        <v>4508</v>
      </c>
      <c r="AK52" s="34">
        <f>IF(AI$14=0,"",IF(AI52=0,"",AI52/AI$14))</f>
        <v>0.1229291546703167</v>
      </c>
      <c r="AL52" s="115"/>
    </row>
    <row r="53" spans="1:38" ht="15.75">
      <c r="A53" s="16" t="s">
        <v>90</v>
      </c>
      <c r="B53" s="51"/>
      <c r="C53" s="51"/>
      <c r="D53" s="51"/>
      <c r="E53" s="27"/>
      <c r="F53" s="96"/>
      <c r="G53" s="76"/>
      <c r="H53" s="32"/>
      <c r="I53" s="34">
        <f t="shared" si="5"/>
      </c>
      <c r="J53" s="96">
        <v>3</v>
      </c>
      <c r="K53" s="32">
        <v>350</v>
      </c>
      <c r="L53" s="32">
        <v>245</v>
      </c>
      <c r="M53" s="34">
        <f>IF(K$14=0,"",IF(K53=0,"",K53/K$14))</f>
        <v>0.004940571977075746</v>
      </c>
      <c r="N53" s="90"/>
      <c r="O53" s="73"/>
      <c r="P53" s="73"/>
      <c r="Q53" s="27"/>
      <c r="R53" s="96"/>
      <c r="S53" s="32"/>
      <c r="T53" s="32"/>
      <c r="U53" s="34" t="s">
        <v>87</v>
      </c>
      <c r="V53" s="49"/>
      <c r="W53" s="50"/>
      <c r="X53" s="42"/>
      <c r="Y53" s="34">
        <f t="shared" si="13"/>
      </c>
      <c r="Z53" s="48"/>
      <c r="AA53" s="42"/>
      <c r="AB53" s="42"/>
      <c r="AC53" s="34">
        <f>IF(AA$14=0,"",IF(AA53=0,"",AA53/AA$14))</f>
      </c>
      <c r="AD53" s="48"/>
      <c r="AE53" s="42"/>
      <c r="AF53" s="42"/>
      <c r="AG53" s="34">
        <f t="shared" si="10"/>
      </c>
      <c r="AH53" s="49"/>
      <c r="AI53" s="50"/>
      <c r="AJ53" s="50"/>
      <c r="AK53" s="34"/>
      <c r="AL53" s="115"/>
    </row>
    <row r="54" spans="1:38" ht="15.75">
      <c r="A54" s="16" t="s">
        <v>91</v>
      </c>
      <c r="B54" s="51"/>
      <c r="C54" s="51"/>
      <c r="D54" s="51"/>
      <c r="E54" s="27"/>
      <c r="F54" s="96"/>
      <c r="G54" s="76"/>
      <c r="H54" s="32"/>
      <c r="I54" s="34">
        <f t="shared" si="5"/>
      </c>
      <c r="J54" s="96">
        <v>14</v>
      </c>
      <c r="K54" s="32">
        <v>9675</v>
      </c>
      <c r="L54" s="32">
        <v>7961</v>
      </c>
      <c r="M54" s="34">
        <f>IF(K$14=0,"",IF(K54=0,"",K54/K$14))</f>
        <v>0.13657152536630812</v>
      </c>
      <c r="N54" s="97"/>
      <c r="O54" s="77"/>
      <c r="P54" s="77"/>
      <c r="Q54" s="27"/>
      <c r="R54" s="96"/>
      <c r="S54" s="32"/>
      <c r="T54" s="32"/>
      <c r="U54" s="34" t="s">
        <v>87</v>
      </c>
      <c r="V54" s="53"/>
      <c r="W54" s="43"/>
      <c r="X54" s="39"/>
      <c r="Y54" s="34">
        <f t="shared" si="13"/>
      </c>
      <c r="Z54" s="53"/>
      <c r="AA54" s="43"/>
      <c r="AB54" s="43"/>
      <c r="AC54" s="34">
        <f>IF(AA$14=0,"",IF(AA54=0,"",AA54/AA$14))</f>
      </c>
      <c r="AD54" s="53"/>
      <c r="AE54" s="43"/>
      <c r="AF54" s="43"/>
      <c r="AG54" s="34">
        <f t="shared" si="10"/>
      </c>
      <c r="AH54" s="53">
        <v>20998</v>
      </c>
      <c r="AI54" s="43">
        <v>27224</v>
      </c>
      <c r="AJ54" s="43">
        <v>25671</v>
      </c>
      <c r="AK54" s="34">
        <f t="shared" si="8"/>
        <v>0.6424694388068155</v>
      </c>
      <c r="AL54" s="115"/>
    </row>
    <row r="55" spans="1:38" ht="15.75">
      <c r="A55" s="11" t="s">
        <v>40</v>
      </c>
      <c r="B55" s="33">
        <f>SUM(B60+B61+B62+B56)</f>
        <v>94</v>
      </c>
      <c r="C55" s="33">
        <f>SUM(C60+C61+C62+C56)</f>
        <v>6003</v>
      </c>
      <c r="D55" s="33">
        <f>SUM(D60+D61+D62+D56)</f>
        <v>4832</v>
      </c>
      <c r="E55" s="52">
        <f>SUM(E57:E62)</f>
        <v>1</v>
      </c>
      <c r="F55" s="33">
        <f>SUM(F60+F61+F62+F56)</f>
        <v>406</v>
      </c>
      <c r="G55" s="55">
        <f>SUM(G60+G61+G62+G56)</f>
        <v>32861580.380000003</v>
      </c>
      <c r="H55" s="55">
        <f>SUM(H60+H61+H62+H56)</f>
        <v>26340073.349999998</v>
      </c>
      <c r="I55" s="3">
        <f t="shared" si="5"/>
        <v>0.9999999996956933</v>
      </c>
      <c r="J55" s="54">
        <f>J56+J60+J61+J62</f>
        <v>692</v>
      </c>
      <c r="K55" s="35">
        <f>K56+K60+K61+K62</f>
        <v>70842</v>
      </c>
      <c r="L55" s="35">
        <f>L56+L60+L61+L62</f>
        <v>49860</v>
      </c>
      <c r="M55" s="3">
        <f t="shared" si="12"/>
        <v>1</v>
      </c>
      <c r="N55" s="58">
        <f>N56+N60+N61+N62</f>
        <v>20</v>
      </c>
      <c r="O55" s="58">
        <f>O56+O60+O61+O62</f>
        <v>1085</v>
      </c>
      <c r="P55" s="58">
        <f>P56+P60+P61+P62</f>
        <v>997</v>
      </c>
      <c r="Q55" s="3">
        <f>SUM(Q62,Q61,Q60,Q56)</f>
        <v>1</v>
      </c>
      <c r="R55" s="35">
        <v>844</v>
      </c>
      <c r="S55" s="35">
        <v>84591</v>
      </c>
      <c r="T55" s="35">
        <v>64346</v>
      </c>
      <c r="U55" s="3">
        <v>1</v>
      </c>
      <c r="V55" s="35">
        <f>V56+V60+V61+V62</f>
        <v>26711</v>
      </c>
      <c r="W55" s="35">
        <f>W56+W60+W61+W62</f>
        <v>46195.803</v>
      </c>
      <c r="X55" s="35">
        <f>X56+X60+X61+X62</f>
        <v>38263.728</v>
      </c>
      <c r="Y55" s="3">
        <f>SUM(Y56,Y62,Y61,Y60)</f>
        <v>0.9999915796650922</v>
      </c>
      <c r="Z55" s="35">
        <f>Z56+Z60+Z61+Z62</f>
        <v>2165</v>
      </c>
      <c r="AA55" s="35">
        <f>AA56+AA60+AA61+AA62</f>
        <v>222780</v>
      </c>
      <c r="AB55" s="35">
        <f>AB56+AB60+AB61+AB62</f>
        <v>183642</v>
      </c>
      <c r="AC55" s="3">
        <f aca="true" t="shared" si="14" ref="AC55:AC62">IF(AA$14=0,"",IF(AA55=0,"",AA55/AA$55))</f>
        <v>1</v>
      </c>
      <c r="AD55" s="35">
        <f>AD56+AD60+AD61+AD62</f>
        <v>9187</v>
      </c>
      <c r="AE55" s="35">
        <f>AE56+AE60+AE61+AE62</f>
        <v>34954</v>
      </c>
      <c r="AF55" s="35">
        <f>AF56+AF60+AF61+AF62</f>
        <v>29796</v>
      </c>
      <c r="AG55" s="3">
        <f t="shared" si="10"/>
        <v>1</v>
      </c>
      <c r="AH55" s="35">
        <f>AH56+AH57+AH58+AH59+AH60+AH61+AH62</f>
        <v>30072</v>
      </c>
      <c r="AI55" s="40">
        <f>AI56+AI60+AI61+AI62</f>
        <v>42374</v>
      </c>
      <c r="AJ55" s="40">
        <f>AJ56+AJ57+AJ58+AJ59+AJ60+AJ61+AJ62</f>
        <v>38570</v>
      </c>
      <c r="AK55" s="3">
        <f>IF(AI$14=0,"",IF(AI55=0,"",AI55/AI$14))</f>
        <v>1</v>
      </c>
      <c r="AL55" s="112"/>
    </row>
    <row r="56" spans="1:41" ht="15.75">
      <c r="A56" s="14" t="s">
        <v>64</v>
      </c>
      <c r="B56" s="32">
        <f>SUM(B57:B59)</f>
        <v>29</v>
      </c>
      <c r="C56" s="32">
        <f>SUM(C57:C59)</f>
        <v>2396</v>
      </c>
      <c r="D56" s="32">
        <f>SUM(D57:D59)</f>
        <v>2066</v>
      </c>
      <c r="E56" s="34">
        <f aca="true" t="shared" si="15" ref="E56:E61">C56/$C$55</f>
        <v>0.3991337664501083</v>
      </c>
      <c r="F56" s="32">
        <f>SUM(F57:F59)</f>
        <v>293</v>
      </c>
      <c r="G56" s="76">
        <f>SUM(G57:G59)</f>
        <v>27596651.71</v>
      </c>
      <c r="H56" s="76">
        <f>SUM(H57:H59)</f>
        <v>22548454.259999998</v>
      </c>
      <c r="I56" s="27">
        <f t="shared" si="5"/>
        <v>0.839784678109938</v>
      </c>
      <c r="J56" s="51">
        <f>SUM(J57:J59)</f>
        <v>397</v>
      </c>
      <c r="K56" s="32">
        <f>SUM(K57:K59)</f>
        <v>51098</v>
      </c>
      <c r="L56" s="32">
        <f>SUM(L57:L59)</f>
        <v>36158</v>
      </c>
      <c r="M56" s="34">
        <f t="shared" si="12"/>
        <v>0.72129527681319</v>
      </c>
      <c r="N56" s="77">
        <f>SUM(N57:N59)</f>
        <v>9</v>
      </c>
      <c r="O56" s="77">
        <f>SUM(O57:O59)</f>
        <v>686</v>
      </c>
      <c r="P56" s="77">
        <f>SUM(P57:P59)</f>
        <v>633</v>
      </c>
      <c r="Q56" s="27">
        <f>IF(O$14=0,"",IF(O56=0,"",O56/O$14))</f>
        <v>0.632258064516129</v>
      </c>
      <c r="R56" s="32">
        <v>461</v>
      </c>
      <c r="S56" s="32">
        <v>63080</v>
      </c>
      <c r="T56" s="32">
        <v>49610</v>
      </c>
      <c r="U56" s="34">
        <v>0.7457058079464719</v>
      </c>
      <c r="V56" s="32">
        <f>SUM(V57:V59)</f>
        <v>11</v>
      </c>
      <c r="W56" s="32">
        <f>SUM(W57:W59)</f>
        <v>1053.8029999999999</v>
      </c>
      <c r="X56" s="32">
        <f>SUM(X57:X59)</f>
        <v>784.7280000000001</v>
      </c>
      <c r="Y56" s="27">
        <f t="shared" si="13"/>
        <v>0.022811468968854446</v>
      </c>
      <c r="Z56" s="32">
        <v>1125</v>
      </c>
      <c r="AA56" s="43">
        <f>SUM(AA57:AA59)</f>
        <v>179961</v>
      </c>
      <c r="AB56" s="43">
        <f>SUM(AB57:AB59)</f>
        <v>152049</v>
      </c>
      <c r="AC56" s="34">
        <f t="shared" si="14"/>
        <v>0.8077969297064368</v>
      </c>
      <c r="AD56" s="32">
        <f>AD57+AD58+AD59</f>
        <v>69</v>
      </c>
      <c r="AE56" s="32">
        <f>AE57+AE58+AE59</f>
        <v>7954</v>
      </c>
      <c r="AF56" s="32">
        <f>AF57+AF58+AF59</f>
        <v>6568</v>
      </c>
      <c r="AG56" s="34">
        <f t="shared" si="10"/>
        <v>0.22755621674200377</v>
      </c>
      <c r="AH56" s="32">
        <v>0</v>
      </c>
      <c r="AI56" s="43">
        <f>SUM(AI57:AI59)</f>
        <v>1270</v>
      </c>
      <c r="AJ56" s="43">
        <v>0</v>
      </c>
      <c r="AK56" s="27">
        <f>IF(AI$14=0,"",IF(AI56=0,"",AI56/AI$14))</f>
        <v>0.029971208760088734</v>
      </c>
      <c r="AL56" s="17"/>
      <c r="AM56" s="31"/>
      <c r="AN56" s="31"/>
      <c r="AO56" s="31"/>
    </row>
    <row r="57" spans="1:41" ht="15.75">
      <c r="A57" s="14" t="s">
        <v>65</v>
      </c>
      <c r="B57" s="51">
        <v>1</v>
      </c>
      <c r="C57" s="32">
        <v>90</v>
      </c>
      <c r="D57" s="32">
        <v>63</v>
      </c>
      <c r="E57" s="34">
        <f t="shared" si="15"/>
        <v>0.014992503748125937</v>
      </c>
      <c r="F57" s="88">
        <v>31</v>
      </c>
      <c r="G57" s="89">
        <v>7729553.02</v>
      </c>
      <c r="H57" s="89">
        <v>5694089.96</v>
      </c>
      <c r="I57" s="27">
        <f t="shared" si="5"/>
        <v>0.2352154987150939</v>
      </c>
      <c r="J57" s="51">
        <v>33</v>
      </c>
      <c r="K57" s="32">
        <v>5806</v>
      </c>
      <c r="L57" s="32">
        <v>4518</v>
      </c>
      <c r="M57" s="34">
        <f t="shared" si="12"/>
        <v>0.08195703113971937</v>
      </c>
      <c r="N57" s="75">
        <v>0</v>
      </c>
      <c r="O57" s="77">
        <v>0</v>
      </c>
      <c r="P57" s="77">
        <v>0</v>
      </c>
      <c r="Q57" s="27">
        <f>IF(O$14=0,"",IF(O57=0,"",O57/O$14))</f>
      </c>
      <c r="R57" s="32">
        <v>43</v>
      </c>
      <c r="S57" s="32">
        <v>5718</v>
      </c>
      <c r="T57" s="32">
        <v>4098</v>
      </c>
      <c r="U57" s="34">
        <v>0.06759584352945348</v>
      </c>
      <c r="V57" s="32">
        <v>0</v>
      </c>
      <c r="W57" s="43">
        <v>0</v>
      </c>
      <c r="X57" s="43">
        <v>0</v>
      </c>
      <c r="Y57" s="27"/>
      <c r="Z57" s="32">
        <v>30</v>
      </c>
      <c r="AA57" s="43">
        <v>2449</v>
      </c>
      <c r="AB57" s="43">
        <v>2049</v>
      </c>
      <c r="AC57" s="34">
        <f t="shared" si="14"/>
        <v>0.01099290780141844</v>
      </c>
      <c r="AD57" s="32">
        <v>6</v>
      </c>
      <c r="AE57" s="43">
        <v>110</v>
      </c>
      <c r="AF57" s="43">
        <v>72</v>
      </c>
      <c r="AG57" s="27">
        <f t="shared" si="10"/>
        <v>0.003146993191051096</v>
      </c>
      <c r="AH57" s="32">
        <v>0</v>
      </c>
      <c r="AI57" s="43">
        <v>0</v>
      </c>
      <c r="AJ57" s="43">
        <v>0</v>
      </c>
      <c r="AK57" s="27">
        <f>IF(AI$14=0,"",IF(AI57=0,"",AI57/AI$14))</f>
      </c>
      <c r="AL57" s="17"/>
      <c r="AM57" s="31"/>
      <c r="AN57" s="31"/>
      <c r="AO57" s="31"/>
    </row>
    <row r="58" spans="1:41" ht="15.75">
      <c r="A58" s="14" t="s">
        <v>66</v>
      </c>
      <c r="B58" s="51">
        <v>8</v>
      </c>
      <c r="C58" s="32">
        <v>889</v>
      </c>
      <c r="D58" s="32">
        <v>829</v>
      </c>
      <c r="E58" s="34">
        <f t="shared" si="15"/>
        <v>0.14809262035648843</v>
      </c>
      <c r="F58" s="88">
        <v>29</v>
      </c>
      <c r="G58" s="89">
        <v>4258096.2</v>
      </c>
      <c r="H58" s="89">
        <v>3229516.54</v>
      </c>
      <c r="I58" s="27">
        <f t="shared" si="5"/>
        <v>0.12957673214328327</v>
      </c>
      <c r="J58" s="51">
        <v>82</v>
      </c>
      <c r="K58" s="32">
        <v>17956</v>
      </c>
      <c r="L58" s="32">
        <v>11772</v>
      </c>
      <c r="M58" s="34">
        <f t="shared" si="12"/>
        <v>0.25346545834392026</v>
      </c>
      <c r="N58" s="75">
        <v>4</v>
      </c>
      <c r="O58" s="77">
        <v>180</v>
      </c>
      <c r="P58" s="77">
        <v>171</v>
      </c>
      <c r="Q58" s="27">
        <f>IF(O$14=0,"",IF(O58=0,"",O58/O$14))</f>
        <v>0.16589861751152074</v>
      </c>
      <c r="R58" s="32">
        <v>87</v>
      </c>
      <c r="S58" s="32">
        <v>13738</v>
      </c>
      <c r="T58" s="32">
        <v>9839</v>
      </c>
      <c r="U58" s="34">
        <v>0.16240498398174746</v>
      </c>
      <c r="V58" s="32">
        <v>3</v>
      </c>
      <c r="W58" s="43">
        <v>440.75</v>
      </c>
      <c r="X58" s="43">
        <v>346.82</v>
      </c>
      <c r="Y58" s="27">
        <f t="shared" si="13"/>
        <v>0.00954082968830284</v>
      </c>
      <c r="Z58" s="32">
        <v>145</v>
      </c>
      <c r="AA58" s="43">
        <v>98591</v>
      </c>
      <c r="AB58" s="43">
        <v>83391</v>
      </c>
      <c r="AC58" s="34">
        <f t="shared" si="14"/>
        <v>0.4425487027560822</v>
      </c>
      <c r="AD58" s="32">
        <v>20</v>
      </c>
      <c r="AE58" s="43">
        <v>4855</v>
      </c>
      <c r="AF58" s="43">
        <v>3864</v>
      </c>
      <c r="AG58" s="27">
        <f t="shared" si="10"/>
        <v>0.13889683584139154</v>
      </c>
      <c r="AH58" s="32">
        <v>1</v>
      </c>
      <c r="AI58" s="43">
        <v>10</v>
      </c>
      <c r="AJ58" s="43">
        <v>6</v>
      </c>
      <c r="AK58" s="27">
        <f>IF(AI$14=0,"",IF(AI58=0,"",AI58/AI$14))</f>
        <v>0.00023599376976447822</v>
      </c>
      <c r="AL58" s="17"/>
      <c r="AM58" s="31"/>
      <c r="AN58" s="31"/>
      <c r="AO58" s="31"/>
    </row>
    <row r="59" spans="1:41" ht="15.75">
      <c r="A59" s="14" t="s">
        <v>67</v>
      </c>
      <c r="B59" s="51">
        <v>20</v>
      </c>
      <c r="C59" s="32">
        <v>1417</v>
      </c>
      <c r="D59" s="32">
        <v>1174</v>
      </c>
      <c r="E59" s="34">
        <f t="shared" si="15"/>
        <v>0.23604864234549391</v>
      </c>
      <c r="F59" s="88">
        <v>233</v>
      </c>
      <c r="G59" s="89">
        <v>15609002.49</v>
      </c>
      <c r="H59" s="89">
        <v>13624847.76</v>
      </c>
      <c r="I59" s="27">
        <f t="shared" si="5"/>
        <v>0.4749924472515608</v>
      </c>
      <c r="J59" s="51">
        <v>282</v>
      </c>
      <c r="K59" s="32">
        <v>27336</v>
      </c>
      <c r="L59" s="32">
        <v>19868</v>
      </c>
      <c r="M59" s="34">
        <f t="shared" si="12"/>
        <v>0.38587278732955027</v>
      </c>
      <c r="N59" s="75">
        <v>5</v>
      </c>
      <c r="O59" s="77">
        <v>506</v>
      </c>
      <c r="P59" s="77">
        <v>462</v>
      </c>
      <c r="Q59" s="27">
        <f>IF(O$14=0,"",IF(O59=0,"",O59/O$14))</f>
        <v>0.4663594470046083</v>
      </c>
      <c r="R59" s="32">
        <v>331</v>
      </c>
      <c r="S59" s="32">
        <v>43624</v>
      </c>
      <c r="T59" s="32">
        <v>35673</v>
      </c>
      <c r="U59" s="34">
        <v>0.5157049804352709</v>
      </c>
      <c r="V59" s="32">
        <v>8</v>
      </c>
      <c r="W59" s="43">
        <v>613.053</v>
      </c>
      <c r="X59" s="43">
        <v>437.908</v>
      </c>
      <c r="Y59" s="27">
        <f t="shared" si="13"/>
        <v>0.013270639280551607</v>
      </c>
      <c r="Z59" s="32">
        <v>950</v>
      </c>
      <c r="AA59" s="43">
        <v>78921</v>
      </c>
      <c r="AB59" s="43">
        <v>66609</v>
      </c>
      <c r="AC59" s="34">
        <f t="shared" si="14"/>
        <v>0.35425531914893615</v>
      </c>
      <c r="AD59" s="32">
        <v>43</v>
      </c>
      <c r="AE59" s="43">
        <v>2989</v>
      </c>
      <c r="AF59" s="43">
        <v>2632</v>
      </c>
      <c r="AG59" s="27">
        <f t="shared" si="10"/>
        <v>0.08551238770956114</v>
      </c>
      <c r="AH59" s="32">
        <v>16</v>
      </c>
      <c r="AI59" s="43">
        <v>1260</v>
      </c>
      <c r="AJ59" s="43">
        <v>965</v>
      </c>
      <c r="AK59" s="27">
        <f>IF(AI$14=0,"",IF(AI59=0,"",AI59/AI$14))</f>
        <v>0.029735214990324256</v>
      </c>
      <c r="AL59" s="17"/>
      <c r="AM59" s="31"/>
      <c r="AN59" s="31"/>
      <c r="AO59" s="31"/>
    </row>
    <row r="60" spans="1:38" ht="15.75">
      <c r="A60" s="14" t="s">
        <v>42</v>
      </c>
      <c r="B60" s="51">
        <v>5</v>
      </c>
      <c r="C60" s="32">
        <v>460</v>
      </c>
      <c r="D60" s="32">
        <v>387</v>
      </c>
      <c r="E60" s="34">
        <f t="shared" si="15"/>
        <v>0.07662835249042145</v>
      </c>
      <c r="F60" s="88">
        <v>0</v>
      </c>
      <c r="G60" s="89">
        <v>0</v>
      </c>
      <c r="H60" s="89">
        <v>0</v>
      </c>
      <c r="I60" s="27" t="s">
        <v>85</v>
      </c>
      <c r="J60" s="51">
        <v>0</v>
      </c>
      <c r="K60" s="32">
        <v>0</v>
      </c>
      <c r="L60" s="32">
        <v>0</v>
      </c>
      <c r="M60" s="34"/>
      <c r="N60" s="75">
        <v>0</v>
      </c>
      <c r="O60" s="77">
        <v>0</v>
      </c>
      <c r="P60" s="77">
        <v>0</v>
      </c>
      <c r="Q60" s="34"/>
      <c r="R60" s="32">
        <v>3</v>
      </c>
      <c r="S60" s="32">
        <v>165</v>
      </c>
      <c r="T60" s="32">
        <v>164</v>
      </c>
      <c r="U60" s="34">
        <v>0.0019505621165372203</v>
      </c>
      <c r="V60" s="32">
        <v>0</v>
      </c>
      <c r="W60" s="43">
        <v>0</v>
      </c>
      <c r="X60" s="43">
        <v>0</v>
      </c>
      <c r="Y60" s="34"/>
      <c r="Z60" s="32">
        <v>25</v>
      </c>
      <c r="AA60" s="43">
        <v>1486</v>
      </c>
      <c r="AB60" s="43">
        <v>1427</v>
      </c>
      <c r="AC60" s="34">
        <f t="shared" si="14"/>
        <v>0.006670257653290241</v>
      </c>
      <c r="AD60" s="32">
        <v>0</v>
      </c>
      <c r="AE60" s="43">
        <v>0</v>
      </c>
      <c r="AF60" s="43">
        <v>0</v>
      </c>
      <c r="AG60" s="34"/>
      <c r="AH60" s="32">
        <v>0</v>
      </c>
      <c r="AI60" s="43">
        <v>0</v>
      </c>
      <c r="AJ60" s="43">
        <v>0</v>
      </c>
      <c r="AK60" s="34">
        <v>0</v>
      </c>
      <c r="AL60" s="17"/>
    </row>
    <row r="61" spans="1:38" ht="15.75">
      <c r="A61" s="14" t="s">
        <v>43</v>
      </c>
      <c r="B61" s="51">
        <v>60</v>
      </c>
      <c r="C61" s="32">
        <v>3147</v>
      </c>
      <c r="D61" s="32">
        <v>2379</v>
      </c>
      <c r="E61" s="34">
        <f t="shared" si="15"/>
        <v>0.5242378810594702</v>
      </c>
      <c r="F61" s="88">
        <v>113</v>
      </c>
      <c r="G61" s="89">
        <v>5264928.67</v>
      </c>
      <c r="H61" s="89">
        <v>3791619.09</v>
      </c>
      <c r="I61" s="27">
        <f t="shared" si="5"/>
        <v>0.1602153215857553</v>
      </c>
      <c r="J61" s="51">
        <v>295</v>
      </c>
      <c r="K61" s="32">
        <v>19744</v>
      </c>
      <c r="L61" s="32">
        <v>13702</v>
      </c>
      <c r="M61" s="34">
        <f aca="true" t="shared" si="16" ref="M61:M66">IF(K$14=0,"",IF(K61=0,"",K61/K$14))</f>
        <v>0.2787047231868101</v>
      </c>
      <c r="N61" s="75">
        <v>11</v>
      </c>
      <c r="O61" s="77">
        <v>399</v>
      </c>
      <c r="P61" s="77">
        <v>364</v>
      </c>
      <c r="Q61" s="34">
        <f aca="true" t="shared" si="17" ref="Q61:Q84">IF(O$14=0,"",IF(O61=0,"",O61/O$14))</f>
        <v>0.36774193548387096</v>
      </c>
      <c r="R61" s="32">
        <v>379</v>
      </c>
      <c r="S61" s="32">
        <v>21208</v>
      </c>
      <c r="T61" s="32">
        <v>14513</v>
      </c>
      <c r="U61" s="34">
        <v>0.25071225071225073</v>
      </c>
      <c r="V61" s="32">
        <v>26700</v>
      </c>
      <c r="W61" s="43">
        <v>45142</v>
      </c>
      <c r="X61" s="43">
        <v>37479</v>
      </c>
      <c r="Y61" s="34">
        <f aca="true" t="shared" si="18" ref="Y61:Y84">IF(W$14=0,"",IF(W61=0,"",W61/W$14))</f>
        <v>0.9771801106962378</v>
      </c>
      <c r="Z61" s="32">
        <v>1005</v>
      </c>
      <c r="AA61" s="43">
        <v>40626</v>
      </c>
      <c r="AB61" s="43">
        <v>29515</v>
      </c>
      <c r="AC61" s="34">
        <f t="shared" si="14"/>
        <v>0.18235927821168865</v>
      </c>
      <c r="AD61" s="32">
        <v>9118</v>
      </c>
      <c r="AE61" s="43">
        <v>27000</v>
      </c>
      <c r="AF61" s="43">
        <v>23228</v>
      </c>
      <c r="AG61" s="34">
        <f>IF(AE$14=0,"",IF(AE61=0,"",AE61/AE$14))</f>
        <v>0.7724437832579962</v>
      </c>
      <c r="AH61" s="32">
        <v>30055</v>
      </c>
      <c r="AI61" s="43">
        <v>41104</v>
      </c>
      <c r="AJ61" s="43">
        <v>37599</v>
      </c>
      <c r="AK61" s="34">
        <f aca="true" t="shared" si="19" ref="AK61:AK84">IF(AI$14=0,"",IF(AI61=0,"",AI61/AI$14))</f>
        <v>0.9700287912399113</v>
      </c>
      <c r="AL61" s="17"/>
    </row>
    <row r="62" spans="1:38" ht="15.75">
      <c r="A62" s="14" t="s">
        <v>44</v>
      </c>
      <c r="B62" s="51">
        <v>0</v>
      </c>
      <c r="C62" s="32">
        <v>0</v>
      </c>
      <c r="D62" s="32">
        <v>0</v>
      </c>
      <c r="E62" s="34"/>
      <c r="F62" s="98"/>
      <c r="G62" s="89"/>
      <c r="H62" s="89"/>
      <c r="I62" s="27">
        <f t="shared" si="5"/>
      </c>
      <c r="J62" s="51">
        <v>0</v>
      </c>
      <c r="K62" s="32">
        <v>0</v>
      </c>
      <c r="L62" s="32">
        <v>0</v>
      </c>
      <c r="M62" s="34"/>
      <c r="N62" s="75">
        <v>0</v>
      </c>
      <c r="O62" s="77">
        <v>0</v>
      </c>
      <c r="P62" s="77">
        <v>0</v>
      </c>
      <c r="Q62" s="34"/>
      <c r="R62" s="32">
        <v>1</v>
      </c>
      <c r="S62" s="32">
        <v>138</v>
      </c>
      <c r="T62" s="32">
        <v>59</v>
      </c>
      <c r="U62" s="34">
        <v>0.0016313792247402206</v>
      </c>
      <c r="V62" s="32">
        <v>0</v>
      </c>
      <c r="W62" s="43">
        <v>0</v>
      </c>
      <c r="X62" s="43">
        <v>0</v>
      </c>
      <c r="Y62" s="34"/>
      <c r="Z62" s="32">
        <v>10</v>
      </c>
      <c r="AA62" s="43">
        <v>707</v>
      </c>
      <c r="AB62" s="43">
        <v>651</v>
      </c>
      <c r="AC62" s="34">
        <f t="shared" si="14"/>
        <v>0.0031735344285842536</v>
      </c>
      <c r="AD62" s="32">
        <v>0</v>
      </c>
      <c r="AE62" s="43">
        <v>0</v>
      </c>
      <c r="AF62" s="43">
        <v>0</v>
      </c>
      <c r="AG62" s="34"/>
      <c r="AH62" s="32">
        <v>0</v>
      </c>
      <c r="AI62" s="43">
        <v>0</v>
      </c>
      <c r="AJ62" s="43">
        <v>0</v>
      </c>
      <c r="AK62" s="34"/>
      <c r="AL62" s="17"/>
    </row>
    <row r="63" spans="1:38" ht="15.75">
      <c r="A63" s="11" t="s">
        <v>68</v>
      </c>
      <c r="B63" s="35">
        <f>B64+B65+B67</f>
        <v>94</v>
      </c>
      <c r="C63" s="35">
        <f>C64+C65+C67</f>
        <v>6003</v>
      </c>
      <c r="D63" s="35">
        <f>D64+D65+D67</f>
        <v>4832</v>
      </c>
      <c r="E63" s="52">
        <f>SUM(E64:E67)</f>
        <v>1</v>
      </c>
      <c r="F63" s="33">
        <f>SUM(F64:F67)</f>
        <v>406</v>
      </c>
      <c r="G63" s="55">
        <f>SUM(G64:G67)</f>
        <v>32861580.380000003</v>
      </c>
      <c r="H63" s="55">
        <f>SUM(H64:H67)</f>
        <v>26340073.34</v>
      </c>
      <c r="I63" s="3">
        <f t="shared" si="5"/>
        <v>0.9999999996956933</v>
      </c>
      <c r="J63" s="54">
        <f>J64+J65+J66</f>
        <v>692</v>
      </c>
      <c r="K63" s="35">
        <f>K64+K65+K66</f>
        <v>70842</v>
      </c>
      <c r="L63" s="35">
        <f>L64+L65+L66</f>
        <v>49860</v>
      </c>
      <c r="M63" s="3">
        <f t="shared" si="16"/>
        <v>1</v>
      </c>
      <c r="N63" s="58">
        <f>N64+N65</f>
        <v>20</v>
      </c>
      <c r="O63" s="59">
        <f>O64+O65</f>
        <v>1085</v>
      </c>
      <c r="P63" s="59">
        <f>P64+P65</f>
        <v>997</v>
      </c>
      <c r="Q63" s="52">
        <f t="shared" si="17"/>
        <v>1</v>
      </c>
      <c r="R63" s="35">
        <v>844</v>
      </c>
      <c r="S63" s="35">
        <v>84591</v>
      </c>
      <c r="T63" s="35">
        <v>64346</v>
      </c>
      <c r="U63" s="3">
        <v>1</v>
      </c>
      <c r="V63" s="35">
        <f>V64+V65</f>
        <v>26711</v>
      </c>
      <c r="W63" s="40">
        <f>W64+W65</f>
        <v>46196.191987408</v>
      </c>
      <c r="X63" s="40">
        <f>X64+X65</f>
        <v>38263.99535024</v>
      </c>
      <c r="Y63" s="52">
        <f t="shared" si="18"/>
        <v>1</v>
      </c>
      <c r="Z63" s="35">
        <f>SUM(Z64:Z67)</f>
        <v>2165</v>
      </c>
      <c r="AA63" s="35">
        <f>SUM(AA64:AA67)</f>
        <v>222780</v>
      </c>
      <c r="AB63" s="35">
        <f>SUM(AB64:AB67)</f>
        <v>183642</v>
      </c>
      <c r="AC63" s="52">
        <f>SUM(AC64:AC67)</f>
        <v>1</v>
      </c>
      <c r="AD63" s="35">
        <f>AD64+AD65+AD66+AD67</f>
        <v>9187</v>
      </c>
      <c r="AE63" s="35">
        <f>AE64+AE65+AE66+AE67</f>
        <v>34954</v>
      </c>
      <c r="AF63" s="35">
        <f>AF64+AF65+AF66+AF67</f>
        <v>29796</v>
      </c>
      <c r="AG63" s="3">
        <f>IF(AE$14=0,"",IF(AE63=0,"",AE63/AE$14))</f>
        <v>1</v>
      </c>
      <c r="AH63" s="35">
        <f>AH64+AH65</f>
        <v>30072</v>
      </c>
      <c r="AI63" s="40">
        <f>AI64+AI65</f>
        <v>42374</v>
      </c>
      <c r="AJ63" s="40">
        <f>AJ64+AJ65</f>
        <v>38570</v>
      </c>
      <c r="AK63" s="52">
        <f t="shared" si="19"/>
        <v>1</v>
      </c>
      <c r="AL63" s="112"/>
    </row>
    <row r="64" spans="1:38" ht="15.75">
      <c r="A64" s="14" t="s">
        <v>69</v>
      </c>
      <c r="B64" s="51">
        <v>19</v>
      </c>
      <c r="C64" s="32">
        <v>782</v>
      </c>
      <c r="D64" s="32">
        <v>609</v>
      </c>
      <c r="E64" s="34">
        <f>C64/$C$63</f>
        <v>0.13026819923371646</v>
      </c>
      <c r="F64" s="88">
        <v>57</v>
      </c>
      <c r="G64" s="89">
        <v>2703508.8</v>
      </c>
      <c r="H64" s="89">
        <v>2018842.49</v>
      </c>
      <c r="I64" s="34">
        <f t="shared" si="5"/>
        <v>0.08226959166037845</v>
      </c>
      <c r="J64" s="51">
        <v>91</v>
      </c>
      <c r="K64" s="32">
        <v>5919</v>
      </c>
      <c r="L64" s="32">
        <v>3606</v>
      </c>
      <c r="M64" s="34">
        <f t="shared" si="16"/>
        <v>0.08355213009231811</v>
      </c>
      <c r="N64" s="75">
        <v>6</v>
      </c>
      <c r="O64" s="77">
        <v>311</v>
      </c>
      <c r="P64" s="77">
        <v>301</v>
      </c>
      <c r="Q64" s="34">
        <f t="shared" si="17"/>
        <v>0.28663594470046083</v>
      </c>
      <c r="R64" s="32">
        <v>89</v>
      </c>
      <c r="S64" s="32">
        <v>4819</v>
      </c>
      <c r="T64" s="32">
        <v>3626</v>
      </c>
      <c r="U64" s="34">
        <v>0.05696823539147191</v>
      </c>
      <c r="V64" s="32">
        <v>23652</v>
      </c>
      <c r="W64" s="43">
        <v>35061.399943728</v>
      </c>
      <c r="X64" s="43">
        <v>29364.861267104</v>
      </c>
      <c r="Y64" s="34">
        <f t="shared" si="18"/>
        <v>0.7589673181998403</v>
      </c>
      <c r="Z64" s="32">
        <v>528</v>
      </c>
      <c r="AA64" s="43">
        <v>28135</v>
      </c>
      <c r="AB64" s="43">
        <v>21447</v>
      </c>
      <c r="AC64" s="34">
        <f>AA64/$AA$63</f>
        <v>0.1262905108178472</v>
      </c>
      <c r="AD64" s="32">
        <v>8011</v>
      </c>
      <c r="AE64" s="43">
        <v>24157</v>
      </c>
      <c r="AF64" s="43">
        <v>20455</v>
      </c>
      <c r="AG64" s="34">
        <f>IF(AE$14=0,"",IF(AE64=0,"",AE64/AE$14))</f>
        <v>0.6911083137838302</v>
      </c>
      <c r="AH64" s="32">
        <v>29400</v>
      </c>
      <c r="AI64" s="43">
        <v>38477</v>
      </c>
      <c r="AJ64" s="43">
        <v>35140</v>
      </c>
      <c r="AK64" s="34">
        <f t="shared" si="19"/>
        <v>0.9080332279227828</v>
      </c>
      <c r="AL64" s="17"/>
    </row>
    <row r="65" spans="1:38" ht="15.75">
      <c r="A65" s="14" t="s">
        <v>70</v>
      </c>
      <c r="B65" s="51">
        <v>75</v>
      </c>
      <c r="C65" s="32">
        <v>5221</v>
      </c>
      <c r="D65" s="32">
        <v>4223</v>
      </c>
      <c r="E65" s="34">
        <f>C65/$C$63</f>
        <v>0.8697318007662835</v>
      </c>
      <c r="F65" s="88">
        <v>338</v>
      </c>
      <c r="G65" s="89">
        <v>28966096</v>
      </c>
      <c r="H65" s="89">
        <v>23345126.12</v>
      </c>
      <c r="I65" s="34">
        <f t="shared" si="5"/>
        <v>0.8814577891942951</v>
      </c>
      <c r="J65" s="51">
        <v>601</v>
      </c>
      <c r="K65" s="32">
        <v>64923</v>
      </c>
      <c r="L65" s="32">
        <v>46254</v>
      </c>
      <c r="M65" s="34">
        <f t="shared" si="16"/>
        <v>0.9164478699076819</v>
      </c>
      <c r="N65" s="79">
        <v>14</v>
      </c>
      <c r="O65" s="80">
        <v>774</v>
      </c>
      <c r="P65" s="80">
        <v>696</v>
      </c>
      <c r="Q65" s="34">
        <f t="shared" si="17"/>
        <v>0.7133640552995392</v>
      </c>
      <c r="R65" s="32">
        <v>457</v>
      </c>
      <c r="S65" s="32">
        <v>43499</v>
      </c>
      <c r="T65" s="32">
        <v>32796</v>
      </c>
      <c r="U65" s="34">
        <v>0.5142272818621366</v>
      </c>
      <c r="V65" s="44">
        <v>3059</v>
      </c>
      <c r="W65" s="45">
        <v>11134.79204368</v>
      </c>
      <c r="X65" s="45">
        <v>8899.134083136</v>
      </c>
      <c r="Y65" s="34">
        <f t="shared" si="18"/>
        <v>0.24103268180015971</v>
      </c>
      <c r="Z65" s="44">
        <v>1184</v>
      </c>
      <c r="AA65" s="45">
        <v>68784</v>
      </c>
      <c r="AB65" s="45">
        <v>56012</v>
      </c>
      <c r="AC65" s="34">
        <f>AA65/$AA$63</f>
        <v>0.3087530298949636</v>
      </c>
      <c r="AD65" s="44">
        <v>1174</v>
      </c>
      <c r="AE65" s="45">
        <v>7267</v>
      </c>
      <c r="AF65" s="45">
        <v>6769</v>
      </c>
      <c r="AG65" s="34">
        <f>IF(AE$14=0,"",IF(AE65=0,"",AE65/AE$14))</f>
        <v>0.20790181381243922</v>
      </c>
      <c r="AH65" s="44">
        <v>672</v>
      </c>
      <c r="AI65" s="45">
        <v>3897</v>
      </c>
      <c r="AJ65" s="45">
        <v>3430</v>
      </c>
      <c r="AK65" s="34">
        <f t="shared" si="19"/>
        <v>0.09196677207721717</v>
      </c>
      <c r="AL65" s="17"/>
    </row>
    <row r="66" spans="1:38" ht="15.75">
      <c r="A66" s="14" t="s">
        <v>71</v>
      </c>
      <c r="B66" s="51">
        <v>0</v>
      </c>
      <c r="C66" s="32">
        <v>0</v>
      </c>
      <c r="D66" s="32">
        <v>0</v>
      </c>
      <c r="E66" s="34"/>
      <c r="F66" s="88">
        <v>11</v>
      </c>
      <c r="G66" s="89">
        <v>1191975.58</v>
      </c>
      <c r="H66" s="89">
        <v>976104.73</v>
      </c>
      <c r="I66" s="34">
        <f t="shared" si="5"/>
        <v>0.036272618841019774</v>
      </c>
      <c r="J66" s="51"/>
      <c r="K66" s="32"/>
      <c r="L66" s="32"/>
      <c r="M66" s="34">
        <f t="shared" si="16"/>
      </c>
      <c r="N66" s="75">
        <v>0</v>
      </c>
      <c r="O66" s="77">
        <v>0</v>
      </c>
      <c r="P66" s="77">
        <v>0</v>
      </c>
      <c r="Q66" s="34"/>
      <c r="R66" s="32">
        <v>298</v>
      </c>
      <c r="S66" s="32">
        <v>36273</v>
      </c>
      <c r="T66" s="32">
        <v>27924</v>
      </c>
      <c r="U66" s="34">
        <v>0.42880448274639144</v>
      </c>
      <c r="V66" s="32">
        <v>0</v>
      </c>
      <c r="W66" s="43">
        <v>0</v>
      </c>
      <c r="X66" s="43">
        <v>0</v>
      </c>
      <c r="Y66" s="34"/>
      <c r="Z66" s="32">
        <v>451</v>
      </c>
      <c r="AA66" s="43">
        <v>39207</v>
      </c>
      <c r="AB66" s="43">
        <v>32527</v>
      </c>
      <c r="AC66" s="34">
        <f>AA66/$AA$63</f>
        <v>0.1759897656881228</v>
      </c>
      <c r="AD66" s="32">
        <v>2</v>
      </c>
      <c r="AE66" s="43">
        <v>3530</v>
      </c>
      <c r="AF66" s="43">
        <v>2572</v>
      </c>
      <c r="AG66" s="34">
        <f>IF(AE$14=0,"",IF(AE66=0,"",AE66/AE$14))</f>
        <v>0.10098987240373061</v>
      </c>
      <c r="AH66" s="32">
        <v>0</v>
      </c>
      <c r="AI66" s="43">
        <v>0</v>
      </c>
      <c r="AJ66" s="43">
        <v>0</v>
      </c>
      <c r="AK66" s="34"/>
      <c r="AL66" s="17"/>
    </row>
    <row r="67" spans="1:38" ht="15.75">
      <c r="A67" s="14" t="s">
        <v>72</v>
      </c>
      <c r="B67" s="51">
        <v>0</v>
      </c>
      <c r="C67" s="32">
        <v>0</v>
      </c>
      <c r="D67" s="32">
        <v>0</v>
      </c>
      <c r="E67" s="34"/>
      <c r="F67" s="88">
        <v>0</v>
      </c>
      <c r="G67" s="88" t="s">
        <v>85</v>
      </c>
      <c r="H67" s="88" t="s">
        <v>85</v>
      </c>
      <c r="I67" s="34"/>
      <c r="J67" s="74">
        <v>0</v>
      </c>
      <c r="K67" s="99">
        <v>0</v>
      </c>
      <c r="L67" s="99">
        <v>0</v>
      </c>
      <c r="M67" s="34"/>
      <c r="N67" s="75"/>
      <c r="O67" s="77"/>
      <c r="P67" s="77"/>
      <c r="Q67" s="52">
        <f t="shared" si="17"/>
      </c>
      <c r="R67" s="51">
        <v>0</v>
      </c>
      <c r="S67" s="32">
        <v>0</v>
      </c>
      <c r="T67" s="32">
        <v>0</v>
      </c>
      <c r="U67" s="34" t="s">
        <v>87</v>
      </c>
      <c r="V67" s="32"/>
      <c r="W67" s="43"/>
      <c r="X67" s="43"/>
      <c r="Y67" s="52">
        <f t="shared" si="18"/>
      </c>
      <c r="Z67" s="35">
        <v>2</v>
      </c>
      <c r="AA67" s="43">
        <v>86654</v>
      </c>
      <c r="AB67" s="43">
        <v>73656</v>
      </c>
      <c r="AC67" s="34">
        <f>AA67/$AA$63</f>
        <v>0.3889666935990663</v>
      </c>
      <c r="AD67" s="32"/>
      <c r="AE67" s="43"/>
      <c r="AF67" s="43"/>
      <c r="AG67" s="52">
        <f>IF(AE$14=0,"",IF(AE67=0,"",AE67/AE$14))</f>
      </c>
      <c r="AH67" s="32"/>
      <c r="AI67" s="43"/>
      <c r="AJ67" s="43"/>
      <c r="AK67" s="52">
        <f t="shared" si="19"/>
      </c>
      <c r="AL67" s="17"/>
    </row>
    <row r="68" spans="1:38" ht="15.75">
      <c r="A68" s="11" t="s">
        <v>13</v>
      </c>
      <c r="B68" s="100"/>
      <c r="C68" s="32"/>
      <c r="D68" s="32"/>
      <c r="E68" s="34"/>
      <c r="F68" s="101"/>
      <c r="G68" s="101"/>
      <c r="H68" s="101"/>
      <c r="I68" s="3"/>
      <c r="J68" s="102"/>
      <c r="K68" s="103"/>
      <c r="L68" s="103"/>
      <c r="M68" s="34"/>
      <c r="N68" s="58"/>
      <c r="O68" s="92"/>
      <c r="P68" s="92"/>
      <c r="Q68" s="52"/>
      <c r="R68" s="54"/>
      <c r="S68" s="49"/>
      <c r="T68" s="49"/>
      <c r="U68" s="34"/>
      <c r="V68" s="35"/>
      <c r="W68" s="50"/>
      <c r="X68" s="50"/>
      <c r="Y68" s="52"/>
      <c r="Z68" s="35"/>
      <c r="AA68" s="35"/>
      <c r="AB68" s="35"/>
      <c r="AC68" s="52"/>
      <c r="AD68" s="35"/>
      <c r="AE68" s="50"/>
      <c r="AF68" s="50"/>
      <c r="AG68" s="52"/>
      <c r="AH68" s="35"/>
      <c r="AI68" s="50"/>
      <c r="AJ68" s="50"/>
      <c r="AK68" s="52">
        <f t="shared" si="19"/>
      </c>
      <c r="AL68" s="112"/>
    </row>
    <row r="69" spans="1:38" ht="15.75">
      <c r="A69" s="11" t="s">
        <v>45</v>
      </c>
      <c r="B69" s="35">
        <f>B70+B71</f>
        <v>1</v>
      </c>
      <c r="C69" s="35">
        <f>C70+C71</f>
        <v>1020</v>
      </c>
      <c r="D69" s="35">
        <f>D70+D71</f>
        <v>1020</v>
      </c>
      <c r="E69" s="52">
        <f>C70/C69</f>
        <v>1</v>
      </c>
      <c r="F69" s="33">
        <f>SUM(F70:F75)</f>
        <v>0</v>
      </c>
      <c r="G69" s="33">
        <f>SUM(G70:G75)</f>
        <v>0</v>
      </c>
      <c r="H69" s="33">
        <f>SUM(H70:H75)</f>
        <v>0</v>
      </c>
      <c r="I69" s="3"/>
      <c r="J69" s="102">
        <v>0</v>
      </c>
      <c r="K69" s="104">
        <v>0</v>
      </c>
      <c r="L69" s="104">
        <v>0</v>
      </c>
      <c r="M69" s="3"/>
      <c r="N69" s="58">
        <f>N70+N71+N72+N73+N74+N75</f>
        <v>2</v>
      </c>
      <c r="O69" s="58">
        <f>O70+O71+O72+O73+O74+O75</f>
        <v>3940</v>
      </c>
      <c r="P69" s="58">
        <f>P70+P71+P72+P73+P74+P75</f>
        <v>3510</v>
      </c>
      <c r="Q69" s="3">
        <f>IF(O$69=0,"",O69/O$69)</f>
        <v>1</v>
      </c>
      <c r="R69" s="35">
        <v>3</v>
      </c>
      <c r="S69" s="35">
        <v>4114</v>
      </c>
      <c r="T69" s="35">
        <v>3419</v>
      </c>
      <c r="U69" s="3">
        <v>1</v>
      </c>
      <c r="V69" s="35">
        <f>V75</f>
        <v>0</v>
      </c>
      <c r="W69" s="40">
        <f>W75</f>
        <v>0</v>
      </c>
      <c r="X69" s="40">
        <f>X75</f>
        <v>0</v>
      </c>
      <c r="Y69" s="52"/>
      <c r="Z69" s="35">
        <f>SUM(Z70:Z75)</f>
        <v>67</v>
      </c>
      <c r="AA69" s="35">
        <f>SUM(AA70:AA75)</f>
        <v>49607.1834</v>
      </c>
      <c r="AB69" s="35">
        <f>SUM(AB70:AB75)</f>
        <v>44417.71126999999</v>
      </c>
      <c r="AC69" s="3">
        <f aca="true" t="shared" si="20" ref="AC69:AC83">IF(AA$15=0,"",IF(AA69=0,"",AA69/AA$15))</f>
        <v>1.0000036970588828</v>
      </c>
      <c r="AD69" s="35">
        <f>AD70+AD71+AD72+AD73+AD74+AD75</f>
        <v>2</v>
      </c>
      <c r="AE69" s="35">
        <f>AE70+AE71+AE72+AE73+AE74+AE75</f>
        <v>1500</v>
      </c>
      <c r="AF69" s="35">
        <f>AF70+AF71+AF72+AF73+AF74+AF75</f>
        <v>770</v>
      </c>
      <c r="AG69" s="3">
        <f aca="true" t="shared" si="21" ref="AG69:AG85">IF(AE$15=0,"",IF(AE69=0,"",AE69/AE$15))</f>
        <v>1</v>
      </c>
      <c r="AH69" s="35">
        <f>AH75</f>
        <v>1</v>
      </c>
      <c r="AI69" s="40">
        <f>AI75</f>
        <v>190</v>
      </c>
      <c r="AJ69" s="40">
        <f>AJ75</f>
        <v>130</v>
      </c>
      <c r="AK69" s="52">
        <f>IF(AI$14=0,"",IF(AI69=0,"",AI69/AI$69))</f>
        <v>1</v>
      </c>
      <c r="AL69" s="112"/>
    </row>
    <row r="70" spans="1:38" ht="15.75">
      <c r="A70" s="14" t="s">
        <v>46</v>
      </c>
      <c r="B70" s="51">
        <v>1</v>
      </c>
      <c r="C70" s="32">
        <v>1020</v>
      </c>
      <c r="D70" s="32">
        <v>1020</v>
      </c>
      <c r="E70" s="34">
        <f>C69:C71/C70</f>
        <v>1</v>
      </c>
      <c r="F70" s="88"/>
      <c r="G70" s="88"/>
      <c r="H70" s="88"/>
      <c r="I70" s="34">
        <f>IF(G$15=0,"",IF(G70=0,"",G70/G$15))</f>
      </c>
      <c r="J70" s="74"/>
      <c r="K70" s="99"/>
      <c r="L70" s="99"/>
      <c r="M70" s="34">
        <f aca="true" t="shared" si="22" ref="M70:M85">IF(K$15=0,"",IF(K70=0,"",K70/K$15))</f>
      </c>
      <c r="N70" s="75">
        <v>1</v>
      </c>
      <c r="O70" s="77">
        <v>2048</v>
      </c>
      <c r="P70" s="77">
        <v>1818</v>
      </c>
      <c r="Q70" s="27">
        <f>IF(O$69=0,"",O70/O$69)</f>
        <v>0.5197969543147208</v>
      </c>
      <c r="R70" s="32">
        <v>1</v>
      </c>
      <c r="S70" s="32">
        <v>1309</v>
      </c>
      <c r="T70" s="32">
        <v>952</v>
      </c>
      <c r="U70" s="34">
        <v>0.3181818181818182</v>
      </c>
      <c r="V70" s="32"/>
      <c r="W70" s="43"/>
      <c r="X70" s="43"/>
      <c r="Y70" s="52">
        <f t="shared" si="18"/>
      </c>
      <c r="Z70" s="32">
        <v>13</v>
      </c>
      <c r="AA70" s="32">
        <v>10279.25857</v>
      </c>
      <c r="AB70" s="32">
        <v>8607.815</v>
      </c>
      <c r="AC70" s="34">
        <f t="shared" si="20"/>
        <v>0.20721387243735764</v>
      </c>
      <c r="AD70" s="32"/>
      <c r="AE70" s="43"/>
      <c r="AF70" s="43"/>
      <c r="AG70" s="34">
        <f t="shared" si="21"/>
      </c>
      <c r="AH70" s="32"/>
      <c r="AI70" s="43"/>
      <c r="AJ70" s="43"/>
      <c r="AK70" s="52">
        <f t="shared" si="19"/>
      </c>
      <c r="AL70" s="17"/>
    </row>
    <row r="71" spans="1:38" ht="15.75">
      <c r="A71" s="14" t="s">
        <v>73</v>
      </c>
      <c r="B71" s="51">
        <v>0</v>
      </c>
      <c r="C71" s="51">
        <v>0</v>
      </c>
      <c r="D71" s="51">
        <v>0</v>
      </c>
      <c r="E71" s="34"/>
      <c r="F71" s="88">
        <v>0</v>
      </c>
      <c r="G71" s="88">
        <v>0</v>
      </c>
      <c r="H71" s="88">
        <v>0</v>
      </c>
      <c r="I71" s="34"/>
      <c r="J71" s="74"/>
      <c r="K71" s="99"/>
      <c r="L71" s="99"/>
      <c r="M71" s="34">
        <f t="shared" si="22"/>
      </c>
      <c r="N71" s="75"/>
      <c r="O71" s="77"/>
      <c r="P71" s="77"/>
      <c r="Q71" s="52">
        <f t="shared" si="17"/>
      </c>
      <c r="R71" s="32">
        <v>1</v>
      </c>
      <c r="S71" s="32">
        <v>700</v>
      </c>
      <c r="T71" s="32">
        <v>700</v>
      </c>
      <c r="U71" s="34">
        <v>0.1701507049100632</v>
      </c>
      <c r="V71" s="32"/>
      <c r="W71" s="43"/>
      <c r="X71" s="43"/>
      <c r="Y71" s="52">
        <f t="shared" si="18"/>
      </c>
      <c r="Z71" s="32">
        <v>3</v>
      </c>
      <c r="AA71" s="32">
        <v>658.5151800000001</v>
      </c>
      <c r="AB71" s="32">
        <v>633.10162</v>
      </c>
      <c r="AC71" s="34">
        <f t="shared" si="20"/>
        <v>0.013274642288386722</v>
      </c>
      <c r="AD71" s="32">
        <v>1</v>
      </c>
      <c r="AE71" s="43">
        <v>1200</v>
      </c>
      <c r="AF71" s="43">
        <v>500</v>
      </c>
      <c r="AG71" s="34">
        <f t="shared" si="21"/>
        <v>0.8</v>
      </c>
      <c r="AH71" s="32"/>
      <c r="AI71" s="43"/>
      <c r="AJ71" s="43"/>
      <c r="AK71" s="52">
        <f t="shared" si="19"/>
      </c>
      <c r="AL71" s="17"/>
    </row>
    <row r="72" spans="1:38" ht="15.75">
      <c r="A72" s="14" t="s">
        <v>47</v>
      </c>
      <c r="B72" s="51">
        <v>0</v>
      </c>
      <c r="C72" s="51">
        <v>0</v>
      </c>
      <c r="D72" s="51">
        <v>0</v>
      </c>
      <c r="E72" s="34"/>
      <c r="F72" s="88">
        <v>0</v>
      </c>
      <c r="G72" s="88">
        <v>0</v>
      </c>
      <c r="H72" s="88">
        <v>0</v>
      </c>
      <c r="I72" s="34"/>
      <c r="J72" s="74"/>
      <c r="K72" s="99"/>
      <c r="L72" s="99"/>
      <c r="M72" s="34">
        <f t="shared" si="22"/>
      </c>
      <c r="N72" s="75">
        <v>1</v>
      </c>
      <c r="O72" s="77">
        <v>1892</v>
      </c>
      <c r="P72" s="77">
        <v>1692</v>
      </c>
      <c r="Q72" s="27">
        <f>IF(O$69=0,"",O72/O$69)</f>
        <v>0.48020304568527916</v>
      </c>
      <c r="R72" s="32">
        <v>0</v>
      </c>
      <c r="S72" s="32">
        <v>0</v>
      </c>
      <c r="T72" s="32">
        <v>0</v>
      </c>
      <c r="U72" s="34"/>
      <c r="V72" s="32"/>
      <c r="W72" s="43"/>
      <c r="X72" s="43"/>
      <c r="Y72" s="52">
        <f t="shared" si="18"/>
      </c>
      <c r="Z72" s="32">
        <v>24</v>
      </c>
      <c r="AA72" s="32">
        <v>14590.79516</v>
      </c>
      <c r="AB72" s="32">
        <v>14197.27803</v>
      </c>
      <c r="AC72" s="34">
        <f t="shared" si="20"/>
        <v>0.2941277472937287</v>
      </c>
      <c r="AD72" s="32"/>
      <c r="AE72" s="43"/>
      <c r="AF72" s="43"/>
      <c r="AG72" s="34">
        <f t="shared" si="21"/>
      </c>
      <c r="AH72" s="32"/>
      <c r="AI72" s="43"/>
      <c r="AJ72" s="43"/>
      <c r="AK72" s="52">
        <f t="shared" si="19"/>
      </c>
      <c r="AL72" s="17"/>
    </row>
    <row r="73" spans="1:38" ht="15.75">
      <c r="A73" s="14" t="s">
        <v>48</v>
      </c>
      <c r="B73" s="95">
        <v>0</v>
      </c>
      <c r="C73" s="95">
        <v>0</v>
      </c>
      <c r="D73" s="95">
        <v>0</v>
      </c>
      <c r="E73" s="34"/>
      <c r="F73" s="88"/>
      <c r="G73" s="88"/>
      <c r="H73" s="88"/>
      <c r="I73" s="34">
        <f>IF(G$15=0,"",IF(G73=0,"",G73/G$15))</f>
      </c>
      <c r="J73" s="74"/>
      <c r="K73" s="99"/>
      <c r="L73" s="99"/>
      <c r="M73" s="34">
        <f t="shared" si="22"/>
      </c>
      <c r="N73" s="75"/>
      <c r="O73" s="77"/>
      <c r="P73" s="77"/>
      <c r="Q73" s="52">
        <f t="shared" si="17"/>
      </c>
      <c r="R73" s="32">
        <v>0</v>
      </c>
      <c r="S73" s="32">
        <v>0</v>
      </c>
      <c r="T73" s="32">
        <v>0</v>
      </c>
      <c r="U73" s="34"/>
      <c r="V73" s="32"/>
      <c r="W73" s="43"/>
      <c r="X73" s="43"/>
      <c r="Y73" s="52">
        <f t="shared" si="18"/>
      </c>
      <c r="Z73" s="32">
        <v>5</v>
      </c>
      <c r="AA73" s="32">
        <v>912.61449</v>
      </c>
      <c r="AB73" s="32">
        <v>912.61449</v>
      </c>
      <c r="AC73" s="34">
        <f t="shared" si="20"/>
        <v>0.018396889350293308</v>
      </c>
      <c r="AD73" s="32"/>
      <c r="AE73" s="43"/>
      <c r="AF73" s="43"/>
      <c r="AG73" s="34">
        <f t="shared" si="21"/>
      </c>
      <c r="AH73" s="32"/>
      <c r="AI73" s="43"/>
      <c r="AJ73" s="43"/>
      <c r="AK73" s="52">
        <f t="shared" si="19"/>
      </c>
      <c r="AL73" s="17"/>
    </row>
    <row r="74" spans="1:38" ht="15.75">
      <c r="A74" s="14" t="s">
        <v>74</v>
      </c>
      <c r="B74" s="51">
        <v>0</v>
      </c>
      <c r="C74" s="51">
        <v>0</v>
      </c>
      <c r="D74" s="51">
        <v>0</v>
      </c>
      <c r="E74" s="34"/>
      <c r="F74" s="88">
        <v>0</v>
      </c>
      <c r="G74" s="88">
        <v>0</v>
      </c>
      <c r="H74" s="88">
        <v>0</v>
      </c>
      <c r="I74" s="34"/>
      <c r="J74" s="74"/>
      <c r="K74" s="99"/>
      <c r="L74" s="99"/>
      <c r="M74" s="34">
        <f t="shared" si="22"/>
      </c>
      <c r="N74" s="75"/>
      <c r="O74" s="77"/>
      <c r="P74" s="77"/>
      <c r="Q74" s="52">
        <f t="shared" si="17"/>
      </c>
      <c r="R74" s="32">
        <v>1</v>
      </c>
      <c r="S74" s="32">
        <v>2105</v>
      </c>
      <c r="T74" s="32">
        <v>1767</v>
      </c>
      <c r="U74" s="34">
        <v>0.5116674769081186</v>
      </c>
      <c r="V74" s="32"/>
      <c r="W74" s="43"/>
      <c r="X74" s="43"/>
      <c r="Y74" s="52">
        <f t="shared" si="18"/>
      </c>
      <c r="Z74" s="32">
        <v>3</v>
      </c>
      <c r="AA74" s="32">
        <v>4357</v>
      </c>
      <c r="AB74" s="32">
        <v>4285.89999</v>
      </c>
      <c r="AC74" s="34">
        <f t="shared" si="20"/>
        <v>0.08783034652367609</v>
      </c>
      <c r="AD74" s="32"/>
      <c r="AE74" s="43"/>
      <c r="AF74" s="43"/>
      <c r="AG74" s="34">
        <f t="shared" si="21"/>
      </c>
      <c r="AH74" s="32"/>
      <c r="AI74" s="43"/>
      <c r="AJ74" s="43"/>
      <c r="AK74" s="52">
        <f t="shared" si="19"/>
      </c>
      <c r="AL74" s="17"/>
    </row>
    <row r="75" spans="1:38" ht="15.75">
      <c r="A75" s="14" t="s">
        <v>75</v>
      </c>
      <c r="B75" s="51">
        <v>0</v>
      </c>
      <c r="C75" s="51">
        <v>0</v>
      </c>
      <c r="D75" s="51">
        <v>0</v>
      </c>
      <c r="E75" s="34"/>
      <c r="F75" s="88"/>
      <c r="G75" s="88"/>
      <c r="H75" s="88"/>
      <c r="I75" s="34">
        <f>IF(G$15=0,"",IF(G75=0,"",G75/G$15))</f>
      </c>
      <c r="J75" s="74"/>
      <c r="K75" s="99"/>
      <c r="L75" s="99"/>
      <c r="M75" s="34">
        <f t="shared" si="22"/>
      </c>
      <c r="N75" s="75"/>
      <c r="O75" s="77"/>
      <c r="P75" s="77"/>
      <c r="Q75" s="52">
        <f t="shared" si="17"/>
      </c>
      <c r="R75" s="32">
        <v>0</v>
      </c>
      <c r="S75" s="32">
        <v>0</v>
      </c>
      <c r="T75" s="32">
        <v>0</v>
      </c>
      <c r="U75" s="34"/>
      <c r="V75" s="32"/>
      <c r="W75" s="43"/>
      <c r="X75" s="43"/>
      <c r="Y75" s="52">
        <f t="shared" si="18"/>
      </c>
      <c r="Z75" s="32">
        <v>19</v>
      </c>
      <c r="AA75" s="32">
        <f>18809</f>
        <v>18809</v>
      </c>
      <c r="AB75" s="32">
        <v>15781.002139999997</v>
      </c>
      <c r="AC75" s="34">
        <f t="shared" si="20"/>
        <v>0.37916019916544036</v>
      </c>
      <c r="AD75" s="32">
        <v>1</v>
      </c>
      <c r="AE75" s="43">
        <v>300</v>
      </c>
      <c r="AF75" s="43">
        <v>270</v>
      </c>
      <c r="AG75" s="34">
        <f t="shared" si="21"/>
        <v>0.2</v>
      </c>
      <c r="AH75" s="32">
        <v>1</v>
      </c>
      <c r="AI75" s="43">
        <v>190</v>
      </c>
      <c r="AJ75" s="43">
        <v>130</v>
      </c>
      <c r="AK75" s="34">
        <f>IF(AI$14=0,"",IF(AI75=0,"",AI75/AI$69))</f>
        <v>1</v>
      </c>
      <c r="AL75" s="17"/>
    </row>
    <row r="76" spans="1:38" ht="15.75">
      <c r="A76" s="11" t="s">
        <v>49</v>
      </c>
      <c r="B76" s="35">
        <f>B77+B78</f>
        <v>1</v>
      </c>
      <c r="C76" s="35">
        <f>C77+C78</f>
        <v>1020</v>
      </c>
      <c r="D76" s="35">
        <f>D77+D78</f>
        <v>1020</v>
      </c>
      <c r="E76" s="52">
        <f>C76/C77</f>
        <v>1</v>
      </c>
      <c r="F76" s="35">
        <f>SUM(F77:F80)</f>
        <v>0</v>
      </c>
      <c r="G76" s="35">
        <f>SUM(G77:G80)</f>
        <v>0</v>
      </c>
      <c r="H76" s="35">
        <f>SUM(H77:H80)</f>
        <v>0</v>
      </c>
      <c r="I76" s="3"/>
      <c r="J76" s="102">
        <v>0</v>
      </c>
      <c r="K76" s="104">
        <v>0</v>
      </c>
      <c r="L76" s="104">
        <v>0</v>
      </c>
      <c r="M76" s="105"/>
      <c r="N76" s="58">
        <f>N77+N78+N79+N80</f>
        <v>2</v>
      </c>
      <c r="O76" s="58">
        <f>O77+O78+O79+O80</f>
        <v>3940</v>
      </c>
      <c r="P76" s="58">
        <f>P77+P78+P79+P80</f>
        <v>3510</v>
      </c>
      <c r="Q76" s="3">
        <f>IF(O$76=0,"",O76/O$76)</f>
        <v>1</v>
      </c>
      <c r="R76" s="35">
        <v>3</v>
      </c>
      <c r="S76" s="35">
        <v>4114</v>
      </c>
      <c r="T76" s="35">
        <v>3419</v>
      </c>
      <c r="U76" s="3">
        <v>1</v>
      </c>
      <c r="V76" s="35">
        <f>V79</f>
        <v>0</v>
      </c>
      <c r="W76" s="40">
        <f>W79</f>
        <v>0</v>
      </c>
      <c r="X76" s="40">
        <f>X79</f>
        <v>0</v>
      </c>
      <c r="Y76" s="52"/>
      <c r="Z76" s="35">
        <f>SUM(Z77:Z80)</f>
        <v>67</v>
      </c>
      <c r="AA76" s="35">
        <f>SUM(AA77:AA80)</f>
        <v>49606.69481</v>
      </c>
      <c r="AB76" s="35">
        <f>SUM(AB77:AB80)</f>
        <v>44417.71127</v>
      </c>
      <c r="AC76" s="3">
        <f t="shared" si="20"/>
        <v>0.9999938478440543</v>
      </c>
      <c r="AD76" s="35">
        <f>AD77+AD78+AD79+AD80</f>
        <v>2</v>
      </c>
      <c r="AE76" s="35">
        <f>AE77+AE78+AE79+AE80</f>
        <v>1500</v>
      </c>
      <c r="AF76" s="35">
        <f>AF77+AF78+AF79+AF80</f>
        <v>770</v>
      </c>
      <c r="AG76" s="3">
        <f t="shared" si="21"/>
        <v>1</v>
      </c>
      <c r="AH76" s="35">
        <f>AH77</f>
        <v>1</v>
      </c>
      <c r="AI76" s="35">
        <f>AI77</f>
        <v>190</v>
      </c>
      <c r="AJ76" s="35">
        <f>AJ77</f>
        <v>130</v>
      </c>
      <c r="AK76" s="52">
        <f>IF(AI$14=0,"",IF(AI76=0,"",AI76/AI$76))</f>
        <v>1</v>
      </c>
      <c r="AL76" s="112"/>
    </row>
    <row r="77" spans="1:38" ht="15.75">
      <c r="A77" s="14" t="s">
        <v>41</v>
      </c>
      <c r="B77" s="51">
        <v>1</v>
      </c>
      <c r="C77" s="32">
        <v>1020</v>
      </c>
      <c r="D77" s="32">
        <v>1020</v>
      </c>
      <c r="E77" s="34">
        <f>C77/C76:C78</f>
        <v>1</v>
      </c>
      <c r="F77" s="88">
        <v>0</v>
      </c>
      <c r="G77" s="88">
        <v>0</v>
      </c>
      <c r="H77" s="88">
        <v>0</v>
      </c>
      <c r="I77" s="34"/>
      <c r="J77" s="86"/>
      <c r="K77" s="87"/>
      <c r="L77" s="87"/>
      <c r="M77" s="106">
        <f t="shared" si="22"/>
      </c>
      <c r="N77" s="75">
        <v>2</v>
      </c>
      <c r="O77" s="77">
        <v>3940</v>
      </c>
      <c r="P77" s="77">
        <v>3510</v>
      </c>
      <c r="Q77" s="27">
        <f>IF(O$76=0,"",O77/O$76)</f>
        <v>1</v>
      </c>
      <c r="R77" s="32">
        <v>3</v>
      </c>
      <c r="S77" s="32">
        <v>4114</v>
      </c>
      <c r="T77" s="32">
        <v>3419</v>
      </c>
      <c r="U77" s="34">
        <v>1</v>
      </c>
      <c r="V77" s="32"/>
      <c r="W77" s="43"/>
      <c r="X77" s="43"/>
      <c r="Y77" s="52">
        <f t="shared" si="18"/>
      </c>
      <c r="Z77" s="32">
        <v>57</v>
      </c>
      <c r="AA77" s="32">
        <v>48906.69481</v>
      </c>
      <c r="AB77" s="32">
        <v>43717.71127</v>
      </c>
      <c r="AC77" s="34">
        <f t="shared" si="20"/>
        <v>0.9858829360775697</v>
      </c>
      <c r="AD77" s="32">
        <v>2</v>
      </c>
      <c r="AE77" s="43">
        <v>1500</v>
      </c>
      <c r="AF77" s="43">
        <v>770</v>
      </c>
      <c r="AG77" s="34">
        <f t="shared" si="21"/>
        <v>1</v>
      </c>
      <c r="AH77" s="32">
        <v>1</v>
      </c>
      <c r="AI77" s="43">
        <v>190</v>
      </c>
      <c r="AJ77" s="43">
        <v>130</v>
      </c>
      <c r="AK77" s="34">
        <f>IF(AI$14=0,"",IF(AI77=0,"",AI77/AI$76))</f>
        <v>1</v>
      </c>
      <c r="AL77" s="17"/>
    </row>
    <row r="78" spans="1:38" ht="15.75">
      <c r="A78" s="14" t="s">
        <v>42</v>
      </c>
      <c r="B78" s="95">
        <v>0</v>
      </c>
      <c r="C78" s="95">
        <v>0</v>
      </c>
      <c r="D78" s="95">
        <v>0</v>
      </c>
      <c r="E78" s="27"/>
      <c r="F78" s="88"/>
      <c r="G78" s="88"/>
      <c r="H78" s="88"/>
      <c r="I78" s="34">
        <f>IF(G$15=0,"",IF(G78=0,"",G78/G$15))</f>
      </c>
      <c r="J78" s="86"/>
      <c r="K78" s="87"/>
      <c r="L78" s="87"/>
      <c r="M78" s="106">
        <f t="shared" si="22"/>
      </c>
      <c r="N78" s="75"/>
      <c r="O78" s="77"/>
      <c r="P78" s="77"/>
      <c r="Q78" s="52">
        <f t="shared" si="17"/>
      </c>
      <c r="R78" s="32">
        <v>0</v>
      </c>
      <c r="S78" s="32">
        <v>0</v>
      </c>
      <c r="T78" s="32">
        <v>0</v>
      </c>
      <c r="U78" s="34"/>
      <c r="V78" s="32"/>
      <c r="W78" s="43"/>
      <c r="X78" s="43"/>
      <c r="Y78" s="52">
        <f t="shared" si="18"/>
      </c>
      <c r="Z78" s="32">
        <v>0</v>
      </c>
      <c r="AA78" s="32">
        <v>0</v>
      </c>
      <c r="AB78" s="32">
        <v>0</v>
      </c>
      <c r="AC78" s="34"/>
      <c r="AD78" s="32"/>
      <c r="AE78" s="32"/>
      <c r="AF78" s="32"/>
      <c r="AG78" s="34">
        <f t="shared" si="21"/>
      </c>
      <c r="AH78" s="32"/>
      <c r="AI78" s="43"/>
      <c r="AJ78" s="43"/>
      <c r="AK78" s="52">
        <f t="shared" si="19"/>
      </c>
      <c r="AL78" s="17"/>
    </row>
    <row r="79" spans="1:38" ht="15.75">
      <c r="A79" s="14" t="s">
        <v>43</v>
      </c>
      <c r="B79" s="51">
        <v>0</v>
      </c>
      <c r="C79" s="51">
        <v>0</v>
      </c>
      <c r="D79" s="51">
        <v>0</v>
      </c>
      <c r="E79" s="34"/>
      <c r="F79" s="88"/>
      <c r="G79" s="88"/>
      <c r="H79" s="88"/>
      <c r="I79" s="34">
        <f>IF(G$15=0,"",IF(G79=0,"",G79/G$15))</f>
      </c>
      <c r="J79" s="86"/>
      <c r="K79" s="87"/>
      <c r="L79" s="87"/>
      <c r="M79" s="106">
        <f t="shared" si="22"/>
      </c>
      <c r="N79" s="75"/>
      <c r="O79" s="77"/>
      <c r="P79" s="77"/>
      <c r="Q79" s="52">
        <f t="shared" si="17"/>
      </c>
      <c r="R79" s="32">
        <v>0</v>
      </c>
      <c r="S79" s="32">
        <v>0</v>
      </c>
      <c r="T79" s="32">
        <v>0</v>
      </c>
      <c r="U79" s="34"/>
      <c r="V79" s="32"/>
      <c r="W79" s="43"/>
      <c r="X79" s="43"/>
      <c r="Y79" s="52">
        <f t="shared" si="18"/>
      </c>
      <c r="Z79" s="32">
        <v>10</v>
      </c>
      <c r="AA79" s="32">
        <v>700</v>
      </c>
      <c r="AB79" s="32">
        <v>700</v>
      </c>
      <c r="AC79" s="34">
        <f t="shared" si="20"/>
        <v>0.014110911766484569</v>
      </c>
      <c r="AD79" s="32"/>
      <c r="AE79" s="32"/>
      <c r="AF79" s="32"/>
      <c r="AG79" s="34">
        <f t="shared" si="21"/>
      </c>
      <c r="AH79" s="32"/>
      <c r="AI79" s="43"/>
      <c r="AJ79" s="43"/>
      <c r="AK79" s="52">
        <f t="shared" si="19"/>
      </c>
      <c r="AL79" s="17"/>
    </row>
    <row r="80" spans="1:38" ht="15.75">
      <c r="A80" s="14" t="s">
        <v>44</v>
      </c>
      <c r="B80" s="51">
        <v>0</v>
      </c>
      <c r="C80" s="51">
        <v>0</v>
      </c>
      <c r="D80" s="51">
        <v>0</v>
      </c>
      <c r="E80" s="34"/>
      <c r="F80" s="88"/>
      <c r="G80" s="88"/>
      <c r="H80" s="88"/>
      <c r="I80" s="34">
        <f>IF(G$15=0,"",IF(G80=0,"",G80/G$15))</f>
      </c>
      <c r="J80" s="86"/>
      <c r="K80" s="87"/>
      <c r="L80" s="87"/>
      <c r="M80" s="106">
        <f t="shared" si="22"/>
      </c>
      <c r="N80" s="75"/>
      <c r="O80" s="77"/>
      <c r="P80" s="77"/>
      <c r="Q80" s="52">
        <f t="shared" si="17"/>
      </c>
      <c r="R80" s="51">
        <v>0</v>
      </c>
      <c r="S80" s="51">
        <v>0</v>
      </c>
      <c r="T80" s="51">
        <v>0</v>
      </c>
      <c r="U80" s="34"/>
      <c r="V80" s="32"/>
      <c r="W80" s="43"/>
      <c r="X80" s="43"/>
      <c r="Y80" s="52">
        <f t="shared" si="18"/>
      </c>
      <c r="Z80" s="32">
        <v>0</v>
      </c>
      <c r="AA80" s="32">
        <v>0</v>
      </c>
      <c r="AB80" s="32">
        <v>0</v>
      </c>
      <c r="AC80" s="34"/>
      <c r="AD80" s="32"/>
      <c r="AE80" s="32"/>
      <c r="AF80" s="32"/>
      <c r="AG80" s="34">
        <f t="shared" si="21"/>
      </c>
      <c r="AH80" s="32"/>
      <c r="AI80" s="43"/>
      <c r="AJ80" s="43"/>
      <c r="AK80" s="52">
        <f t="shared" si="19"/>
      </c>
      <c r="AL80" s="17"/>
    </row>
    <row r="81" spans="1:38" ht="15.75">
      <c r="A81" s="11" t="s">
        <v>76</v>
      </c>
      <c r="B81" s="35">
        <f>B82+B83</f>
        <v>1</v>
      </c>
      <c r="C81" s="35">
        <f>C82+C83</f>
        <v>1020</v>
      </c>
      <c r="D81" s="35">
        <f>D82+D83</f>
        <v>1020</v>
      </c>
      <c r="E81" s="52">
        <f>E82</f>
        <v>1</v>
      </c>
      <c r="F81" s="35">
        <f>F82+F83</f>
        <v>0</v>
      </c>
      <c r="G81" s="33">
        <f>G82+G83</f>
        <v>0</v>
      </c>
      <c r="H81" s="33">
        <f>H82+H83</f>
        <v>0</v>
      </c>
      <c r="I81" s="3"/>
      <c r="J81" s="102">
        <v>0</v>
      </c>
      <c r="K81" s="104">
        <v>0</v>
      </c>
      <c r="L81" s="104">
        <v>0</v>
      </c>
      <c r="M81" s="105"/>
      <c r="N81" s="58">
        <f>N82+N83+N84+N85</f>
        <v>2</v>
      </c>
      <c r="O81" s="58">
        <f>O82+O83+O84+O85</f>
        <v>3940</v>
      </c>
      <c r="P81" s="58">
        <f>P82+P83+P84+P85</f>
        <v>3510</v>
      </c>
      <c r="Q81" s="3">
        <f>IF(O$81=0,"",O81/O$76)</f>
        <v>1</v>
      </c>
      <c r="R81" s="35">
        <v>3</v>
      </c>
      <c r="S81" s="35">
        <v>4114</v>
      </c>
      <c r="T81" s="35">
        <v>3419</v>
      </c>
      <c r="U81" s="3">
        <v>1</v>
      </c>
      <c r="V81" s="35">
        <f>V83</f>
        <v>0</v>
      </c>
      <c r="W81" s="40">
        <f>W83</f>
        <v>0</v>
      </c>
      <c r="X81" s="40">
        <f>X83</f>
        <v>0</v>
      </c>
      <c r="Y81" s="52"/>
      <c r="Z81" s="35">
        <f>SUM(Z82:Z85)</f>
        <v>67</v>
      </c>
      <c r="AA81" s="35">
        <f>SUM(AA82:AA85)</f>
        <v>49606.69481</v>
      </c>
      <c r="AB81" s="35">
        <f>SUM(AB82:AB85)</f>
        <v>44417.71127000001</v>
      </c>
      <c r="AC81" s="3">
        <f t="shared" si="20"/>
        <v>0.9999938478440543</v>
      </c>
      <c r="AD81" s="35">
        <f>AD82+AD83+AD84+AD85</f>
        <v>2</v>
      </c>
      <c r="AE81" s="35">
        <f>AE82+AE83+AE84+AE85</f>
        <v>1500</v>
      </c>
      <c r="AF81" s="35">
        <f>AF82+AF83+AF84+AF85</f>
        <v>770</v>
      </c>
      <c r="AG81" s="3">
        <f t="shared" si="21"/>
        <v>1</v>
      </c>
      <c r="AH81" s="35">
        <f>AH82</f>
        <v>1</v>
      </c>
      <c r="AI81" s="35">
        <f>AI82</f>
        <v>190</v>
      </c>
      <c r="AJ81" s="35">
        <f>AJ82</f>
        <v>130</v>
      </c>
      <c r="AK81" s="52">
        <f>IF(AI$14=0,"",IF(AI81=0,"",AI81/AI$82))</f>
        <v>1</v>
      </c>
      <c r="AL81" s="112"/>
    </row>
    <row r="82" spans="1:38" ht="15.75">
      <c r="A82" s="14" t="s">
        <v>77</v>
      </c>
      <c r="B82" s="51">
        <v>1</v>
      </c>
      <c r="C82" s="32">
        <v>1020</v>
      </c>
      <c r="D82" s="32">
        <v>1020</v>
      </c>
      <c r="E82" s="34">
        <v>1</v>
      </c>
      <c r="F82" s="88">
        <v>0</v>
      </c>
      <c r="G82" s="88">
        <v>0</v>
      </c>
      <c r="H82" s="88">
        <v>0</v>
      </c>
      <c r="I82" s="34"/>
      <c r="J82" s="86"/>
      <c r="K82" s="87"/>
      <c r="L82" s="87"/>
      <c r="M82" s="106">
        <f t="shared" si="22"/>
      </c>
      <c r="N82" s="75"/>
      <c r="O82" s="77"/>
      <c r="P82" s="77"/>
      <c r="Q82" s="52"/>
      <c r="R82" s="32">
        <v>1</v>
      </c>
      <c r="S82" s="32">
        <v>2105</v>
      </c>
      <c r="T82" s="32">
        <v>1767</v>
      </c>
      <c r="U82" s="34">
        <v>0.5116674769081186</v>
      </c>
      <c r="V82" s="32"/>
      <c r="W82" s="43"/>
      <c r="X82" s="43"/>
      <c r="Y82" s="52">
        <f t="shared" si="18"/>
      </c>
      <c r="Z82" s="32">
        <v>41</v>
      </c>
      <c r="AA82" s="32">
        <v>34176.37969</v>
      </c>
      <c r="AB82" s="32">
        <v>29856.311840000006</v>
      </c>
      <c r="AC82" s="34">
        <f t="shared" si="20"/>
        <v>0.6889426832906647</v>
      </c>
      <c r="AD82" s="32">
        <v>2</v>
      </c>
      <c r="AE82" s="43">
        <v>1500</v>
      </c>
      <c r="AF82" s="43">
        <v>770</v>
      </c>
      <c r="AG82" s="34">
        <f t="shared" si="21"/>
        <v>1</v>
      </c>
      <c r="AH82" s="32">
        <v>1</v>
      </c>
      <c r="AI82" s="43">
        <v>190</v>
      </c>
      <c r="AJ82" s="43">
        <v>130</v>
      </c>
      <c r="AK82" s="34">
        <f>IF(AI$14=0,"",IF(AI82=0,"",AI82/AI$82))</f>
        <v>1</v>
      </c>
      <c r="AL82" s="17"/>
    </row>
    <row r="83" spans="1:38" ht="15.75">
      <c r="A83" s="14" t="s">
        <v>78</v>
      </c>
      <c r="B83" s="32">
        <v>0</v>
      </c>
      <c r="C83" s="32">
        <v>0</v>
      </c>
      <c r="D83" s="32">
        <v>0</v>
      </c>
      <c r="E83" s="34"/>
      <c r="F83" s="88">
        <v>0</v>
      </c>
      <c r="G83" s="88">
        <v>0</v>
      </c>
      <c r="H83" s="88">
        <v>0</v>
      </c>
      <c r="I83" s="34"/>
      <c r="J83" s="86"/>
      <c r="K83" s="87"/>
      <c r="L83" s="87"/>
      <c r="M83" s="106">
        <f t="shared" si="22"/>
      </c>
      <c r="N83" s="75">
        <v>2</v>
      </c>
      <c r="O83" s="77">
        <v>3940</v>
      </c>
      <c r="P83" s="77">
        <v>3510</v>
      </c>
      <c r="Q83" s="27">
        <f>IF(O$81=0,"",O83/O$76)</f>
        <v>1</v>
      </c>
      <c r="R83" s="32">
        <v>2</v>
      </c>
      <c r="S83" s="32">
        <v>2009</v>
      </c>
      <c r="T83" s="32">
        <v>1652</v>
      </c>
      <c r="U83" s="34">
        <v>0.48833252309188135</v>
      </c>
      <c r="V83" s="32"/>
      <c r="W83" s="43"/>
      <c r="X83" s="43"/>
      <c r="Y83" s="52">
        <f t="shared" si="18"/>
      </c>
      <c r="Z83" s="32">
        <v>26</v>
      </c>
      <c r="AA83" s="32">
        <v>15430.31512</v>
      </c>
      <c r="AB83" s="32">
        <v>14561.39943</v>
      </c>
      <c r="AC83" s="34">
        <f t="shared" si="20"/>
        <v>0.3110511645533896</v>
      </c>
      <c r="AD83" s="32"/>
      <c r="AE83" s="32"/>
      <c r="AF83" s="32"/>
      <c r="AG83" s="34">
        <f t="shared" si="21"/>
      </c>
      <c r="AH83" s="32"/>
      <c r="AI83" s="43"/>
      <c r="AJ83" s="43"/>
      <c r="AK83" s="52">
        <f t="shared" si="19"/>
      </c>
      <c r="AL83" s="17"/>
    </row>
    <row r="84" spans="1:38" ht="15.75">
      <c r="A84" s="14" t="s">
        <v>79</v>
      </c>
      <c r="B84" s="32">
        <v>0</v>
      </c>
      <c r="C84" s="32">
        <v>0</v>
      </c>
      <c r="D84" s="32">
        <v>0</v>
      </c>
      <c r="E84" s="34"/>
      <c r="F84" s="98"/>
      <c r="G84" s="98"/>
      <c r="H84" s="98"/>
      <c r="I84" s="34">
        <f>IF(G$15=0,"",IF(G84=0,"",G84/G$15))</f>
      </c>
      <c r="J84" s="86"/>
      <c r="K84" s="87"/>
      <c r="L84" s="87"/>
      <c r="M84" s="106">
        <f t="shared" si="22"/>
      </c>
      <c r="N84" s="75"/>
      <c r="O84" s="77"/>
      <c r="P84" s="77"/>
      <c r="Q84" s="52">
        <f t="shared" si="17"/>
      </c>
      <c r="R84" s="51">
        <v>0</v>
      </c>
      <c r="S84" s="51">
        <v>0</v>
      </c>
      <c r="T84" s="51">
        <v>0</v>
      </c>
      <c r="U84" s="34"/>
      <c r="V84" s="32"/>
      <c r="W84" s="43"/>
      <c r="X84" s="43"/>
      <c r="Y84" s="52">
        <f t="shared" si="18"/>
      </c>
      <c r="Z84" s="32">
        <v>0</v>
      </c>
      <c r="AA84" s="32">
        <v>0</v>
      </c>
      <c r="AB84" s="32">
        <v>0</v>
      </c>
      <c r="AC84" s="34"/>
      <c r="AD84" s="32"/>
      <c r="AE84" s="32"/>
      <c r="AF84" s="32"/>
      <c r="AG84" s="34">
        <f t="shared" si="21"/>
      </c>
      <c r="AH84" s="32"/>
      <c r="AI84" s="43"/>
      <c r="AJ84" s="43"/>
      <c r="AK84" s="52">
        <f t="shared" si="19"/>
      </c>
      <c r="AL84" s="17"/>
    </row>
    <row r="85" spans="1:38" ht="15.75">
      <c r="A85" s="14" t="s">
        <v>80</v>
      </c>
      <c r="B85" s="32">
        <v>0</v>
      </c>
      <c r="C85" s="32">
        <v>0</v>
      </c>
      <c r="D85" s="32">
        <v>0</v>
      </c>
      <c r="E85" s="34"/>
      <c r="F85" s="98"/>
      <c r="G85" s="98"/>
      <c r="H85" s="98"/>
      <c r="I85" s="34">
        <f>IF(G$15=0,"",IF(G85=0,"",G85/G$15))</f>
      </c>
      <c r="J85" s="86"/>
      <c r="K85" s="87"/>
      <c r="L85" s="87"/>
      <c r="M85" s="106">
        <f t="shared" si="22"/>
      </c>
      <c r="N85" s="107"/>
      <c r="O85" s="77"/>
      <c r="P85" s="77"/>
      <c r="Q85" s="34">
        <f>IF(O$15=0,"",IF(O85=0,"",O85/O$15))</f>
      </c>
      <c r="R85" s="51">
        <v>0</v>
      </c>
      <c r="S85" s="51">
        <v>0</v>
      </c>
      <c r="T85" s="51">
        <v>0</v>
      </c>
      <c r="U85" s="34"/>
      <c r="V85" s="51"/>
      <c r="W85" s="43"/>
      <c r="X85" s="43"/>
      <c r="Y85" s="34">
        <f>IF(W$15=0,"",IF(W85=0,"",W85/W$15))</f>
      </c>
      <c r="Z85" s="32">
        <v>0</v>
      </c>
      <c r="AA85" s="32">
        <v>0</v>
      </c>
      <c r="AB85" s="32">
        <v>0</v>
      </c>
      <c r="AC85" s="34"/>
      <c r="AD85" s="32"/>
      <c r="AE85" s="32"/>
      <c r="AF85" s="32"/>
      <c r="AG85" s="34">
        <f t="shared" si="21"/>
      </c>
      <c r="AH85" s="111"/>
      <c r="AI85" s="110"/>
      <c r="AJ85" s="110"/>
      <c r="AK85" s="109">
        <f>IF(AI$15=0,"",IF(AI85=0,"",AI85/AI$15))</f>
      </c>
      <c r="AL85" s="17"/>
    </row>
    <row r="86" spans="1:25" ht="15.75">
      <c r="A86" s="17"/>
      <c r="B86" s="18"/>
      <c r="C86" s="19"/>
      <c r="D86" s="19"/>
      <c r="E86" s="20"/>
      <c r="V86" s="31"/>
      <c r="W86" s="31"/>
      <c r="X86" s="31"/>
      <c r="Y86" s="31"/>
    </row>
    <row r="87" spans="1:37" ht="15.75">
      <c r="A87" s="21" t="s">
        <v>81</v>
      </c>
      <c r="B87" s="22"/>
      <c r="C87" s="22"/>
      <c r="D87" s="22"/>
      <c r="E87" s="23"/>
      <c r="V87" s="31"/>
      <c r="W87" s="31"/>
      <c r="X87" s="31"/>
      <c r="Y87" s="31"/>
      <c r="AI87" s="125"/>
      <c r="AJ87" s="126"/>
      <c r="AK87" s="127" t="s">
        <v>93</v>
      </c>
    </row>
    <row r="88" spans="1:37" ht="15.75">
      <c r="A88" s="21" t="s">
        <v>82</v>
      </c>
      <c r="B88" s="24"/>
      <c r="C88" s="24"/>
      <c r="D88" s="24"/>
      <c r="E88" s="25"/>
      <c r="V88" s="31"/>
      <c r="W88" s="31"/>
      <c r="X88" s="31"/>
      <c r="Y88" s="31"/>
      <c r="AI88" s="125"/>
      <c r="AJ88" s="126"/>
      <c r="AK88" s="127" t="s">
        <v>94</v>
      </c>
    </row>
    <row r="89" spans="1:37" ht="15.75">
      <c r="A89" s="21" t="s">
        <v>83</v>
      </c>
      <c r="B89" s="24"/>
      <c r="C89" s="24"/>
      <c r="D89" s="24"/>
      <c r="E89" s="24"/>
      <c r="V89" s="31"/>
      <c r="W89" s="31"/>
      <c r="X89" s="31"/>
      <c r="Y89" s="31"/>
      <c r="AI89" s="125"/>
      <c r="AJ89" s="126"/>
      <c r="AK89" s="125"/>
    </row>
    <row r="90" spans="1:37" ht="15.75">
      <c r="A90" s="21"/>
      <c r="B90" s="24"/>
      <c r="C90" s="24"/>
      <c r="D90" s="24"/>
      <c r="E90" s="24"/>
      <c r="V90" s="31"/>
      <c r="W90" s="31"/>
      <c r="X90" s="31"/>
      <c r="Y90" s="31"/>
      <c r="AI90" s="125"/>
      <c r="AJ90" s="126"/>
      <c r="AK90" s="128" t="s">
        <v>95</v>
      </c>
    </row>
    <row r="91" spans="35:37" ht="15.75">
      <c r="AI91" s="125"/>
      <c r="AJ91" s="126"/>
      <c r="AK91" s="128" t="s">
        <v>96</v>
      </c>
    </row>
    <row r="92" spans="1:25" ht="15.75">
      <c r="A92" s="117"/>
      <c r="B92" s="131"/>
      <c r="C92" s="131"/>
      <c r="D92" s="29"/>
      <c r="E92" s="30"/>
      <c r="V92" s="31"/>
      <c r="W92" s="31"/>
      <c r="X92" s="31"/>
      <c r="Y92" s="31"/>
    </row>
    <row r="93" spans="1:25" ht="12.75">
      <c r="A93" s="2"/>
      <c r="B93" s="132"/>
      <c r="C93" s="132"/>
      <c r="D93" s="6"/>
      <c r="E93" s="6"/>
      <c r="V93" s="31"/>
      <c r="W93" s="31"/>
      <c r="X93" s="31"/>
      <c r="Y93" s="31"/>
    </row>
    <row r="94" spans="1:25" ht="15.75">
      <c r="A94" s="117"/>
      <c r="E94" s="6"/>
      <c r="V94" s="31"/>
      <c r="W94" s="31"/>
      <c r="X94" s="31"/>
      <c r="Y94" s="31"/>
    </row>
    <row r="95" spans="1:25" ht="15.75">
      <c r="A95" s="117"/>
      <c r="V95" s="31"/>
      <c r="W95" s="31"/>
      <c r="X95" s="31"/>
      <c r="Y95" s="31"/>
    </row>
    <row r="96" spans="1:25" ht="15.75">
      <c r="A96" s="117"/>
      <c r="V96" s="31"/>
      <c r="W96" s="31"/>
      <c r="X96" s="31"/>
      <c r="Y96" s="31"/>
    </row>
    <row r="97" spans="1:25" ht="15.75">
      <c r="A97" s="117"/>
      <c r="V97" s="31"/>
      <c r="W97" s="31"/>
      <c r="X97" s="31"/>
      <c r="Y97" s="31"/>
    </row>
    <row r="98" spans="22:25" ht="12.75">
      <c r="V98" s="31"/>
      <c r="W98" s="31"/>
      <c r="X98" s="31"/>
      <c r="Y98" s="31"/>
    </row>
    <row r="99" spans="22:25" ht="12.75">
      <c r="V99" s="31"/>
      <c r="W99" s="31"/>
      <c r="X99" s="31"/>
      <c r="Y99" s="31"/>
    </row>
    <row r="100" spans="22:25" ht="12.75">
      <c r="V100" s="31"/>
      <c r="W100" s="31"/>
      <c r="X100" s="31"/>
      <c r="Y100" s="31"/>
    </row>
    <row r="101" spans="22:25" ht="12.75">
      <c r="V101" s="31"/>
      <c r="W101" s="31"/>
      <c r="X101" s="31"/>
      <c r="Y101" s="31"/>
    </row>
    <row r="102" spans="22:25" ht="12.75">
      <c r="V102" s="31"/>
      <c r="W102" s="31"/>
      <c r="X102" s="31"/>
      <c r="Y102" s="31"/>
    </row>
    <row r="103" spans="22:25" ht="12.75">
      <c r="V103" s="31"/>
      <c r="W103" s="31"/>
      <c r="X103" s="31"/>
      <c r="Y103" s="31"/>
    </row>
    <row r="104" spans="1:25" ht="15.75">
      <c r="A104" s="117"/>
      <c r="B104" s="24"/>
      <c r="C104" s="24"/>
      <c r="D104" s="24"/>
      <c r="E104" s="24"/>
      <c r="V104" s="31"/>
      <c r="W104" s="31"/>
      <c r="X104" s="31"/>
      <c r="Y104" s="31"/>
    </row>
    <row r="105" spans="22:25" ht="12.75">
      <c r="V105" s="31"/>
      <c r="W105" s="31"/>
      <c r="X105" s="31"/>
      <c r="Y105" s="31"/>
    </row>
    <row r="106" spans="22:25" ht="12.75">
      <c r="V106" s="31"/>
      <c r="W106" s="31"/>
      <c r="X106" s="31"/>
      <c r="Y106" s="31"/>
    </row>
    <row r="107" spans="22:25" ht="12.75">
      <c r="V107" s="31"/>
      <c r="W107" s="31"/>
      <c r="X107" s="31"/>
      <c r="Y107" s="31"/>
    </row>
    <row r="108" spans="22:25" ht="12.75">
      <c r="V108" s="31"/>
      <c r="W108" s="31"/>
      <c r="X108" s="31"/>
      <c r="Y108" s="31"/>
    </row>
    <row r="109" spans="22:25" ht="12.75">
      <c r="V109" s="31"/>
      <c r="W109" s="31"/>
      <c r="X109" s="31"/>
      <c r="Y109" s="31"/>
    </row>
    <row r="110" spans="22:25" ht="12.75">
      <c r="V110" s="31"/>
      <c r="W110" s="31"/>
      <c r="X110" s="31"/>
      <c r="Y110" s="31"/>
    </row>
    <row r="111" spans="22:25" ht="12.75">
      <c r="V111" s="31"/>
      <c r="W111" s="31"/>
      <c r="X111" s="31"/>
      <c r="Y111" s="31"/>
    </row>
    <row r="112" spans="22:25" ht="12.75">
      <c r="V112" s="31"/>
      <c r="W112" s="31"/>
      <c r="X112" s="31"/>
      <c r="Y112" s="31"/>
    </row>
    <row r="113" spans="22:25" ht="12.75">
      <c r="V113" s="31"/>
      <c r="W113" s="31"/>
      <c r="X113" s="31"/>
      <c r="Y113" s="31"/>
    </row>
    <row r="114" spans="22:25" ht="12.75">
      <c r="V114" s="31"/>
      <c r="W114" s="31"/>
      <c r="X114" s="31"/>
      <c r="Y114" s="31"/>
    </row>
    <row r="115" spans="22:25" ht="12.75">
      <c r="V115" s="31"/>
      <c r="W115" s="31"/>
      <c r="X115" s="31"/>
      <c r="Y115" s="31"/>
    </row>
    <row r="116" spans="22:25" ht="12.75">
      <c r="V116" s="31"/>
      <c r="W116" s="31"/>
      <c r="X116" s="31"/>
      <c r="Y116" s="31"/>
    </row>
    <row r="117" spans="22:25" ht="12.75">
      <c r="V117" s="31"/>
      <c r="W117" s="31"/>
      <c r="X117" s="31"/>
      <c r="Y117" s="31"/>
    </row>
    <row r="118" spans="22:25" ht="12.75">
      <c r="V118" s="31"/>
      <c r="W118" s="31"/>
      <c r="X118" s="31"/>
      <c r="Y118" s="31"/>
    </row>
    <row r="119" spans="22:25" ht="12.75">
      <c r="V119" s="31"/>
      <c r="W119" s="31"/>
      <c r="X119" s="31"/>
      <c r="Y119" s="31"/>
    </row>
    <row r="120" spans="22:25" ht="12.75">
      <c r="V120" s="31"/>
      <c r="W120" s="31"/>
      <c r="X120" s="31"/>
      <c r="Y120" s="31"/>
    </row>
    <row r="121" spans="22:25" ht="12.75">
      <c r="V121" s="31"/>
      <c r="W121" s="31"/>
      <c r="X121" s="31"/>
      <c r="Y121" s="31"/>
    </row>
    <row r="122" spans="22:25" ht="12.75">
      <c r="V122" s="31"/>
      <c r="W122" s="31"/>
      <c r="X122" s="31"/>
      <c r="Y122" s="31"/>
    </row>
    <row r="123" spans="22:25" ht="12.75">
      <c r="V123" s="31"/>
      <c r="W123" s="31"/>
      <c r="X123" s="31"/>
      <c r="Y123" s="31"/>
    </row>
    <row r="124" spans="22:25" ht="12.75">
      <c r="V124" s="31"/>
      <c r="W124" s="31"/>
      <c r="X124" s="31"/>
      <c r="Y124" s="31"/>
    </row>
    <row r="125" spans="22:25" ht="12.75">
      <c r="V125" s="31"/>
      <c r="W125" s="31"/>
      <c r="X125" s="31"/>
      <c r="Y125" s="31"/>
    </row>
    <row r="126" spans="22:25" ht="12.75">
      <c r="V126" s="31"/>
      <c r="W126" s="31"/>
      <c r="X126" s="31"/>
      <c r="Y126" s="31"/>
    </row>
    <row r="127" spans="22:25" ht="12.75">
      <c r="V127" s="31"/>
      <c r="W127" s="31"/>
      <c r="X127" s="31"/>
      <c r="Y127" s="31"/>
    </row>
    <row r="128" spans="22:25" ht="12.75">
      <c r="V128" s="31"/>
      <c r="W128" s="31"/>
      <c r="X128" s="31"/>
      <c r="Y128" s="31"/>
    </row>
    <row r="129" spans="22:25" ht="12.75">
      <c r="V129" s="31"/>
      <c r="W129" s="31"/>
      <c r="X129" s="31"/>
      <c r="Y129" s="31"/>
    </row>
    <row r="130" spans="22:25" ht="12.75">
      <c r="V130" s="31"/>
      <c r="W130" s="31"/>
      <c r="X130" s="31"/>
      <c r="Y130" s="31"/>
    </row>
    <row r="131" spans="22:25" ht="12.75">
      <c r="V131" s="31"/>
      <c r="W131" s="31"/>
      <c r="X131" s="31"/>
      <c r="Y131" s="31"/>
    </row>
    <row r="132" spans="22:25" ht="12.75">
      <c r="V132" s="31"/>
      <c r="W132" s="31"/>
      <c r="X132" s="31"/>
      <c r="Y132" s="31"/>
    </row>
    <row r="133" spans="22:25" ht="12.75">
      <c r="V133" s="31"/>
      <c r="W133" s="31"/>
      <c r="X133" s="31"/>
      <c r="Y133" s="31"/>
    </row>
    <row r="134" spans="22:25" ht="12.75">
      <c r="V134" s="31"/>
      <c r="W134" s="31"/>
      <c r="X134" s="31"/>
      <c r="Y134" s="31"/>
    </row>
    <row r="135" spans="22:25" ht="12.75">
      <c r="V135" s="31"/>
      <c r="W135" s="31"/>
      <c r="X135" s="31"/>
      <c r="Y135" s="31"/>
    </row>
    <row r="136" spans="22:25" ht="12.75">
      <c r="V136" s="31"/>
      <c r="W136" s="31"/>
      <c r="X136" s="31"/>
      <c r="Y136" s="31"/>
    </row>
    <row r="137" spans="22:25" ht="12.75">
      <c r="V137" s="31"/>
      <c r="W137" s="31"/>
      <c r="X137" s="31"/>
      <c r="Y137" s="31"/>
    </row>
    <row r="138" spans="22:25" ht="12.75">
      <c r="V138" s="31"/>
      <c r="W138" s="31"/>
      <c r="X138" s="31"/>
      <c r="Y138" s="31"/>
    </row>
    <row r="139" spans="22:25" ht="12.75">
      <c r="V139" s="31"/>
      <c r="W139" s="31"/>
      <c r="X139" s="31"/>
      <c r="Y139" s="31"/>
    </row>
    <row r="140" spans="22:25" ht="12.75">
      <c r="V140" s="31"/>
      <c r="W140" s="31"/>
      <c r="X140" s="31"/>
      <c r="Y140" s="31"/>
    </row>
    <row r="141" spans="22:25" ht="12.75">
      <c r="V141" s="31"/>
      <c r="W141" s="31"/>
      <c r="X141" s="31"/>
      <c r="Y141" s="31"/>
    </row>
    <row r="142" spans="22:25" ht="12.75">
      <c r="V142" s="31"/>
      <c r="W142" s="31"/>
      <c r="X142" s="31"/>
      <c r="Y142" s="31"/>
    </row>
    <row r="143" spans="22:25" ht="12.75">
      <c r="V143" s="31"/>
      <c r="W143" s="31"/>
      <c r="X143" s="31"/>
      <c r="Y143" s="31"/>
    </row>
    <row r="144" spans="22:25" ht="12.75">
      <c r="V144" s="31"/>
      <c r="W144" s="31"/>
      <c r="X144" s="31"/>
      <c r="Y144" s="31"/>
    </row>
    <row r="145" spans="22:25" ht="12.75">
      <c r="V145" s="31"/>
      <c r="W145" s="31"/>
      <c r="X145" s="31"/>
      <c r="Y145" s="31"/>
    </row>
    <row r="146" spans="22:25" ht="12.75">
      <c r="V146" s="31"/>
      <c r="W146" s="31"/>
      <c r="X146" s="31"/>
      <c r="Y146" s="31"/>
    </row>
    <row r="147" spans="22:25" ht="12.75">
      <c r="V147" s="31"/>
      <c r="W147" s="31"/>
      <c r="X147" s="31"/>
      <c r="Y147" s="31"/>
    </row>
    <row r="148" spans="22:25" ht="12.75">
      <c r="V148" s="31"/>
      <c r="W148" s="31"/>
      <c r="X148" s="31"/>
      <c r="Y148" s="31"/>
    </row>
    <row r="149" spans="22:25" ht="12.75">
      <c r="V149" s="31"/>
      <c r="W149" s="31"/>
      <c r="X149" s="31"/>
      <c r="Y149" s="31"/>
    </row>
    <row r="150" spans="22:25" ht="12.75">
      <c r="V150" s="31"/>
      <c r="W150" s="31"/>
      <c r="X150" s="31"/>
      <c r="Y150" s="31"/>
    </row>
    <row r="151" spans="22:25" ht="12.75">
      <c r="V151" s="31"/>
      <c r="W151" s="31"/>
      <c r="X151" s="31"/>
      <c r="Y151" s="31"/>
    </row>
    <row r="152" spans="22:25" ht="12.75">
      <c r="V152" s="31"/>
      <c r="W152" s="31"/>
      <c r="X152" s="31"/>
      <c r="Y152" s="31"/>
    </row>
    <row r="153" spans="22:25" ht="12.75">
      <c r="V153" s="31"/>
      <c r="W153" s="31"/>
      <c r="X153" s="31"/>
      <c r="Y153" s="31"/>
    </row>
    <row r="154" spans="22:25" ht="12.75">
      <c r="V154" s="31"/>
      <c r="W154" s="31"/>
      <c r="X154" s="31"/>
      <c r="Y154" s="31"/>
    </row>
    <row r="155" spans="22:25" ht="12.75">
      <c r="V155" s="31"/>
      <c r="W155" s="31"/>
      <c r="X155" s="31"/>
      <c r="Y155" s="31"/>
    </row>
    <row r="156" spans="22:25" ht="12.75">
      <c r="V156" s="31"/>
      <c r="W156" s="31"/>
      <c r="X156" s="31"/>
      <c r="Y156" s="31"/>
    </row>
    <row r="157" spans="22:25" ht="12.75">
      <c r="V157" s="31"/>
      <c r="W157" s="31"/>
      <c r="X157" s="31"/>
      <c r="Y157" s="31"/>
    </row>
    <row r="158" spans="22:25" ht="12.75">
      <c r="V158" s="31"/>
      <c r="W158" s="31"/>
      <c r="X158" s="31"/>
      <c r="Y158" s="31"/>
    </row>
    <row r="159" spans="22:25" ht="12.75">
      <c r="V159" s="31"/>
      <c r="W159" s="31"/>
      <c r="X159" s="31"/>
      <c r="Y159" s="31"/>
    </row>
    <row r="160" spans="22:25" ht="12.75">
      <c r="V160" s="31"/>
      <c r="W160" s="31"/>
      <c r="X160" s="31"/>
      <c r="Y160" s="31"/>
    </row>
  </sheetData>
  <mergeCells count="12">
    <mergeCell ref="V7:Y7"/>
    <mergeCell ref="Z7:AC7"/>
    <mergeCell ref="AD7:AG7"/>
    <mergeCell ref="AH7:AK7"/>
    <mergeCell ref="F7:I7"/>
    <mergeCell ref="J7:M7"/>
    <mergeCell ref="N7:Q7"/>
    <mergeCell ref="R7:U7"/>
    <mergeCell ref="A7:A8"/>
    <mergeCell ref="B92:C92"/>
    <mergeCell ref="B93:C93"/>
    <mergeCell ref="B7:E7"/>
  </mergeCells>
  <printOptions/>
  <pageMargins left="0" right="0" top="0" bottom="0" header="0" footer="0"/>
  <pageSetup fitToHeight="10" fitToWidth="2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Dendis</cp:lastModifiedBy>
  <cp:lastPrinted>2009-07-28T06:04:45Z</cp:lastPrinted>
  <dcterms:created xsi:type="dcterms:W3CDTF">2000-04-17T11:13:46Z</dcterms:created>
  <dcterms:modified xsi:type="dcterms:W3CDTF">2009-08-04T08:29:10Z</dcterms:modified>
  <cp:category/>
  <cp:version/>
  <cp:contentType/>
  <cp:contentStatus/>
</cp:coreProperties>
</file>