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sutar'!$A$1:$AL$88</definedName>
  </definedNames>
  <calcPr fullCalcOnLoad="1"/>
</workbook>
</file>

<file path=xl/comments1.xml><?xml version="1.0" encoding="utf-8"?>
<comments xmlns="http://schemas.openxmlformats.org/spreadsheetml/2006/main">
  <authors>
    <author>Karolina</author>
  </authors>
  <commentList>
    <comment ref="Z46" authorId="0">
      <text>
        <r>
          <rPr>
            <sz val="10"/>
            <rFont val="Tahoma"/>
            <family val="0"/>
          </rPr>
          <t>Motociklai</t>
        </r>
      </text>
    </comment>
  </commentList>
</comments>
</file>

<file path=xl/sharedStrings.xml><?xml version="1.0" encoding="utf-8"?>
<sst xmlns="http://schemas.openxmlformats.org/spreadsheetml/2006/main" count="131" uniqueCount="89">
  <si>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</si>
  <si>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</si>
  <si>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</si>
  <si>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</si>
  <si>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</si>
  <si>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</si>
  <si>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</si>
  <si>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</si>
  <si>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</si>
  <si>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</si>
  <si>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</si>
  <si>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</si>
  <si>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</si>
  <si>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</si>
  <si>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</si>
  <si>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</si>
  <si>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</si>
  <si>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</si>
  <si>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</si>
  <si>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</si>
  <si>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</si>
  <si>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</si>
  <si>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</si>
  <si>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</si>
  <si>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</si>
  <si>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</si>
  <si>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</si>
  <si>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</si>
  <si>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</si>
  <si>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</si>
  <si>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</si>
  <si>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</si>
  <si>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</si>
  <si>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</si>
  <si>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</si>
  <si>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</si>
  <si>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</si>
  <si>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</si>
  <si>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</si>
  <si>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</si>
  <si>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</si>
  <si>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</si>
  <si>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</si>
  <si>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</si>
  <si>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</si>
  <si>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</si>
  <si>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</si>
  <si>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</si>
  <si>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</si>
  <si>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</si>
  <si>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</si>
  <si>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</si>
  <si>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</si>
  <si>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</si>
  <si>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</si>
  <si>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</si>
  <si>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</si>
  <si>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</si>
  <si>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</si>
  <si>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</si>
  <si>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</si>
  <si>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</si>
  <si>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</si>
  <si>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</si>
  <si>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</si>
  <si>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</si>
  <si>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</si>
  <si>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</si>
  <si>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</si>
  <si>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</si>
  <si>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</si>
  <si>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</si>
  <si>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</si>
  <si>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</si>
  <si>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</si>
  <si>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</si>
  <si>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</si>
  <si>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</si>
  <si>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</si>
  <si>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</si>
  <si>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</si>
  <si>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</si>
  <si>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</si>
  <si>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r>
      <t xml:space="preserve">* - per laikotarpį naujai pasirašytų ir </t>
    </r>
    <r>
      <rPr>
        <i/>
        <sz val="12"/>
        <rFont val="Times New Roman"/>
        <family val="1"/>
      </rPr>
      <t xml:space="preserve">įsigaliojusių </t>
    </r>
    <r>
      <rPr>
        <i/>
        <sz val="12"/>
        <rFont val="Times New Roman"/>
        <family val="1"/>
      </rPr>
      <t xml:space="preserve">lizingo sutarčių vertė (įskaitant pradinę įmoką), nepriklausomai, </t>
    </r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</si>
  <si>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</si>
  <si>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</si>
  <si>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,,Parex faktoringas ir lizingas</t>
  </si>
  <si>
    <t/>
  </si>
  <si>
    <t>2009 m.III ketv.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</si>
</sst>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0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CenturyOldStyleLT"/>
      <family val="0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Tahoma"/>
      <family val="0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name val="CenturyOldStyleLT"/>
      <family val="0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8"/>
      <name val="CenturyOldStyleLT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5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10" xfId="58" applyFont="1" applyFill="1" applyBorder="1" applyProtection="1">
      <alignment/>
      <protection/>
    </xf>
    <xf numFmtId="0" fontId="0" fillId="0" borderId="0" xfId="0" applyBorder="1" applyAlignment="1">
      <alignment/>
    </xf>
    <xf numFmtId="0" fontId="2" fillId="0" borderId="0" xfId="57" applyFont="1" applyFill="1" applyProtection="1">
      <alignment/>
      <protection/>
    </xf>
    <xf numFmtId="0" fontId="2" fillId="0" borderId="0" xfId="57" applyFont="1" applyFill="1" applyAlignment="1" applyProtection="1">
      <alignment vertical="top"/>
      <protection/>
    </xf>
    <xf numFmtId="0" fontId="7" fillId="0" borderId="0" xfId="57" applyFont="1" applyFill="1" applyAlignment="1" applyProtection="1">
      <alignment horizontal="center" vertical="top"/>
      <protection/>
    </xf>
    <xf numFmtId="0" fontId="7" fillId="0" borderId="0" xfId="57" applyFont="1" applyFill="1" applyBorder="1" applyAlignment="1" applyProtection="1">
      <alignment vertical="top"/>
      <protection/>
    </xf>
    <xf numFmtId="0" fontId="7" fillId="0" borderId="0" xfId="57" applyFont="1" applyFill="1" applyAlignment="1" applyProtection="1">
      <alignment horizontal="centerContinuous" vertical="top"/>
      <protection/>
    </xf>
    <xf numFmtId="0" fontId="7" fillId="0" borderId="0" xfId="57" applyFont="1" applyFill="1" applyAlignment="1" applyProtection="1">
      <alignment horizontal="centerContinuous"/>
      <protection/>
    </xf>
    <xf numFmtId="0" fontId="7" fillId="0" borderId="0" xfId="57" applyFont="1" applyFill="1" applyProtection="1">
      <alignment/>
      <protection/>
    </xf>
    <xf numFmtId="0" fontId="3" fillId="0" borderId="1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vertical="top"/>
      <protection/>
    </xf>
    <xf numFmtId="0" fontId="2" fillId="0" borderId="0" xfId="57" applyFont="1" applyFill="1" applyBorder="1" applyProtection="1">
      <alignment/>
      <protection/>
    </xf>
    <xf numFmtId="0" fontId="2" fillId="0" borderId="0" xfId="57" applyFont="1" applyFill="1" applyBorder="1" applyProtection="1">
      <alignment/>
      <protection locked="0"/>
    </xf>
    <xf numFmtId="3" fontId="2" fillId="0" borderId="0" xfId="57" applyNumberFormat="1" applyFont="1" applyFill="1" applyBorder="1" applyProtection="1">
      <alignment/>
      <protection locked="0"/>
    </xf>
    <xf numFmtId="10" fontId="2" fillId="0" borderId="0" xfId="57" applyNumberFormat="1" applyFont="1" applyFill="1" applyBorder="1" applyProtection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left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left" wrapText="1"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3" fillId="0" borderId="0" xfId="57" applyFont="1" applyFill="1" applyBorder="1" applyAlignment="1" applyProtection="1">
      <alignment/>
      <protection locked="0"/>
    </xf>
    <xf numFmtId="0" fontId="3" fillId="0" borderId="0" xfId="57" applyFont="1" applyFill="1" applyBorder="1" applyAlignment="1" applyProtection="1">
      <alignment horizontal="right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4" fontId="2" fillId="0" borderId="0" xfId="57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58" applyFont="1" applyFill="1" applyBorder="1" applyProtection="1">
      <alignment/>
      <protection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vertical="top"/>
      <protection/>
    </xf>
    <xf numFmtId="0" fontId="2" fillId="0" borderId="0" xfId="57" applyFont="1" applyBorder="1" applyAlignment="1" applyProtection="1">
      <alignment horizontal="left"/>
      <protection/>
    </xf>
    <xf numFmtId="3" fontId="31" fillId="0" borderId="0" xfId="0" applyNumberFormat="1" applyFont="1" applyFill="1" applyBorder="1" applyAlignment="1">
      <alignment horizontal="center"/>
    </xf>
    <xf numFmtId="0" fontId="29" fillId="0" borderId="0" xfId="57" applyFont="1" applyFill="1" applyBorder="1" applyAlignment="1" applyProtection="1">
      <alignment horizontal="center"/>
      <protection locked="0"/>
    </xf>
    <xf numFmtId="3" fontId="29" fillId="0" borderId="0" xfId="57" applyNumberFormat="1" applyFont="1" applyFill="1" applyBorder="1" applyAlignment="1" applyProtection="1">
      <alignment horizontal="center"/>
      <protection locked="0"/>
    </xf>
    <xf numFmtId="0" fontId="34" fillId="0" borderId="10" xfId="57" applyFont="1" applyFill="1" applyBorder="1" applyProtection="1">
      <alignment/>
      <protection/>
    </xf>
    <xf numFmtId="0" fontId="34" fillId="0" borderId="0" xfId="57" applyFont="1" applyFill="1" applyBorder="1" applyProtection="1">
      <alignment/>
      <protection/>
    </xf>
    <xf numFmtId="0" fontId="35" fillId="0" borderId="0" xfId="0" applyFont="1" applyAlignment="1">
      <alignment/>
    </xf>
    <xf numFmtId="0" fontId="34" fillId="0" borderId="11" xfId="57" applyFont="1" applyFill="1" applyBorder="1" applyAlignment="1" applyProtection="1">
      <alignment/>
      <protection/>
    </xf>
    <xf numFmtId="3" fontId="4" fillId="0" borderId="11" xfId="57" applyNumberFormat="1" applyFont="1" applyFill="1" applyBorder="1" applyAlignment="1" applyProtection="1">
      <alignment/>
      <protection/>
    </xf>
    <xf numFmtId="10" fontId="4" fillId="0" borderId="10" xfId="57" applyNumberFormat="1" applyFont="1" applyFill="1" applyBorder="1" applyAlignment="1" applyProtection="1">
      <alignment/>
      <protection/>
    </xf>
    <xf numFmtId="204" fontId="34" fillId="0" borderId="11" xfId="57" applyNumberFormat="1" applyFont="1" applyFill="1" applyBorder="1" applyAlignment="1" applyProtection="1">
      <alignment/>
      <protection/>
    </xf>
    <xf numFmtId="0" fontId="37" fillId="0" borderId="11" xfId="57" applyFont="1" applyBorder="1" applyAlignment="1" applyProtection="1">
      <alignment/>
      <protection/>
    </xf>
    <xf numFmtId="3" fontId="38" fillId="0" borderId="11" xfId="57" applyNumberFormat="1" applyFont="1" applyBorder="1" applyAlignment="1" applyProtection="1">
      <alignment/>
      <protection/>
    </xf>
    <xf numFmtId="0" fontId="4" fillId="0" borderId="11" xfId="57" applyFont="1" applyFill="1" applyBorder="1" applyAlignment="1" applyProtection="1">
      <alignment/>
      <protection/>
    </xf>
    <xf numFmtId="204" fontId="4" fillId="0" borderId="11" xfId="57" applyNumberFormat="1" applyFont="1" applyFill="1" applyBorder="1" applyAlignment="1" applyProtection="1">
      <alignment/>
      <protection/>
    </xf>
    <xf numFmtId="0" fontId="34" fillId="0" borderId="11" xfId="57" applyFont="1" applyBorder="1" applyAlignment="1" applyProtection="1">
      <alignment/>
      <protection/>
    </xf>
    <xf numFmtId="3" fontId="4" fillId="0" borderId="11" xfId="57" applyNumberFormat="1" applyFont="1" applyBorder="1" applyAlignment="1" applyProtection="1">
      <alignment/>
      <protection/>
    </xf>
    <xf numFmtId="3" fontId="34" fillId="0" borderId="10" xfId="57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2" xfId="57" applyFont="1" applyBorder="1" applyAlignment="1" applyProtection="1">
      <alignment/>
      <protection locked="0"/>
    </xf>
    <xf numFmtId="3" fontId="4" fillId="0" borderId="12" xfId="57" applyNumberFormat="1" applyFont="1" applyBorder="1" applyAlignment="1" applyProtection="1">
      <alignment/>
      <protection locked="0"/>
    </xf>
    <xf numFmtId="10" fontId="4" fillId="0" borderId="10" xfId="62" applyNumberFormat="1" applyFont="1" applyBorder="1" applyAlignment="1" applyProtection="1">
      <alignment/>
      <protection/>
    </xf>
    <xf numFmtId="3" fontId="4" fillId="0" borderId="11" xfId="57" applyNumberFormat="1" applyFont="1" applyFill="1" applyBorder="1" applyAlignment="1" applyProtection="1">
      <alignment/>
      <protection locked="0"/>
    </xf>
    <xf numFmtId="181" fontId="4" fillId="0" borderId="11" xfId="57" applyNumberFormat="1" applyFont="1" applyFill="1" applyBorder="1" applyAlignment="1" applyProtection="1">
      <alignment/>
      <protection locked="0"/>
    </xf>
    <xf numFmtId="10" fontId="4" fillId="0" borderId="10" xfId="61" applyNumberFormat="1" applyFont="1" applyFill="1" applyBorder="1" applyAlignment="1" applyProtection="1">
      <alignment/>
      <protection/>
    </xf>
    <xf numFmtId="0" fontId="4" fillId="0" borderId="11" xfId="57" applyFont="1" applyBorder="1" applyAlignment="1" applyProtection="1">
      <alignment/>
      <protection locked="0"/>
    </xf>
    <xf numFmtId="3" fontId="4" fillId="0" borderId="11" xfId="57" applyNumberFormat="1" applyFont="1" applyBorder="1" applyAlignment="1" applyProtection="1">
      <alignment/>
      <protection locked="0"/>
    </xf>
    <xf numFmtId="10" fontId="4" fillId="0" borderId="10" xfId="61" applyNumberFormat="1" applyFont="1" applyBorder="1" applyAlignment="1" applyProtection="1">
      <alignment/>
      <protection/>
    </xf>
    <xf numFmtId="3" fontId="4" fillId="0" borderId="11" xfId="57" applyNumberFormat="1" applyFont="1" applyFill="1" applyBorder="1" applyAlignment="1" applyProtection="1">
      <alignment vertical="center"/>
      <protection locked="0"/>
    </xf>
    <xf numFmtId="204" fontId="4" fillId="0" borderId="11" xfId="57" applyNumberFormat="1" applyFont="1" applyFill="1" applyBorder="1" applyAlignment="1" applyProtection="1">
      <alignment vertical="center"/>
      <protection locked="0"/>
    </xf>
    <xf numFmtId="204" fontId="4" fillId="0" borderId="11" xfId="57" applyNumberFormat="1" applyFont="1" applyFill="1" applyBorder="1" applyAlignment="1" applyProtection="1">
      <alignment/>
      <protection locked="0"/>
    </xf>
    <xf numFmtId="3" fontId="4" fillId="0" borderId="10" xfId="57" applyNumberFormat="1" applyFont="1" applyFill="1" applyBorder="1" applyAlignment="1" applyProtection="1">
      <alignment/>
      <protection locked="0"/>
    </xf>
    <xf numFmtId="10" fontId="34" fillId="0" borderId="10" xfId="62" applyNumberFormat="1" applyFont="1" applyBorder="1" applyAlignment="1" applyProtection="1">
      <alignment/>
      <protection/>
    </xf>
    <xf numFmtId="3" fontId="34" fillId="0" borderId="10" xfId="57" applyNumberFormat="1" applyFont="1" applyFill="1" applyBorder="1" applyAlignment="1" applyProtection="1">
      <alignment/>
      <protection locked="0"/>
    </xf>
    <xf numFmtId="10" fontId="34" fillId="0" borderId="10" xfId="61" applyNumberFormat="1" applyFont="1" applyFill="1" applyBorder="1" applyAlignment="1" applyProtection="1">
      <alignment/>
      <protection/>
    </xf>
    <xf numFmtId="10" fontId="34" fillId="0" borderId="10" xfId="61" applyNumberFormat="1" applyFont="1" applyBorder="1" applyAlignment="1" applyProtection="1">
      <alignment/>
      <protection/>
    </xf>
    <xf numFmtId="204" fontId="34" fillId="0" borderId="10" xfId="57" applyNumberFormat="1" applyFont="1" applyFill="1" applyBorder="1" applyAlignment="1" applyProtection="1">
      <alignment/>
      <protection/>
    </xf>
    <xf numFmtId="10" fontId="34" fillId="0" borderId="10" xfId="57" applyNumberFormat="1" applyFont="1" applyFill="1" applyBorder="1" applyAlignment="1" applyProtection="1">
      <alignment/>
      <protection/>
    </xf>
    <xf numFmtId="0" fontId="34" fillId="0" borderId="10" xfId="57" applyFont="1" applyBorder="1" applyAlignment="1" applyProtection="1">
      <alignment/>
      <protection/>
    </xf>
    <xf numFmtId="3" fontId="4" fillId="0" borderId="10" xfId="57" applyNumberFormat="1" applyFont="1" applyBorder="1" applyAlignment="1" applyProtection="1">
      <alignment/>
      <protection/>
    </xf>
    <xf numFmtId="10" fontId="4" fillId="0" borderId="10" xfId="57" applyNumberFormat="1" applyFont="1" applyBorder="1" applyAlignment="1" applyProtection="1">
      <alignment/>
      <protection/>
    </xf>
    <xf numFmtId="0" fontId="4" fillId="0" borderId="0" xfId="57" applyFont="1" applyFill="1" applyAlignment="1" applyProtection="1">
      <alignment/>
      <protection/>
    </xf>
    <xf numFmtId="181" fontId="4" fillId="0" borderId="0" xfId="57" applyNumberFormat="1" applyFont="1" applyFill="1" applyAlignment="1" applyProtection="1">
      <alignment/>
      <protection/>
    </xf>
    <xf numFmtId="0" fontId="37" fillId="0" borderId="10" xfId="57" applyFont="1" applyBorder="1" applyAlignment="1" applyProtection="1">
      <alignment/>
      <protection/>
    </xf>
    <xf numFmtId="3" fontId="38" fillId="0" borderId="10" xfId="57" applyNumberFormat="1" applyFont="1" applyBorder="1" applyAlignment="1" applyProtection="1">
      <alignment/>
      <protection/>
    </xf>
    <xf numFmtId="10" fontId="38" fillId="0" borderId="10" xfId="57" applyNumberFormat="1" applyFont="1" applyFill="1" applyBorder="1" applyAlignment="1" applyProtection="1">
      <alignment/>
      <protection/>
    </xf>
    <xf numFmtId="0" fontId="4" fillId="0" borderId="0" xfId="57" applyFont="1" applyFill="1" applyAlignment="1" applyProtection="1">
      <alignment vertical="center"/>
      <protection/>
    </xf>
    <xf numFmtId="204" fontId="4" fillId="0" borderId="0" xfId="57" applyNumberFormat="1" applyFont="1" applyFill="1" applyAlignment="1" applyProtection="1">
      <alignment vertical="center"/>
      <protection/>
    </xf>
    <xf numFmtId="0" fontId="34" fillId="0" borderId="10" xfId="57" applyFont="1" applyBorder="1" applyAlignment="1" applyProtection="1">
      <alignment/>
      <protection/>
    </xf>
    <xf numFmtId="3" fontId="4" fillId="0" borderId="10" xfId="57" applyNumberFormat="1" applyFont="1" applyBorder="1" applyAlignment="1" applyProtection="1">
      <alignment/>
      <protection/>
    </xf>
    <xf numFmtId="10" fontId="4" fillId="0" borderId="10" xfId="57" applyNumberFormat="1" applyFont="1" applyBorder="1" applyAlignment="1" applyProtection="1">
      <alignment/>
      <protection/>
    </xf>
    <xf numFmtId="204" fontId="4" fillId="0" borderId="0" xfId="57" applyNumberFormat="1" applyFont="1" applyFill="1" applyAlignment="1" applyProtection="1">
      <alignment/>
      <protection/>
    </xf>
    <xf numFmtId="3" fontId="37" fillId="0" borderId="10" xfId="57" applyNumberFormat="1" applyFont="1" applyFill="1" applyBorder="1" applyAlignment="1" applyProtection="1">
      <alignment/>
      <protection/>
    </xf>
    <xf numFmtId="3" fontId="38" fillId="0" borderId="10" xfId="57" applyNumberFormat="1" applyFont="1" applyFill="1" applyBorder="1" applyAlignment="1" applyProtection="1">
      <alignment/>
      <protection/>
    </xf>
    <xf numFmtId="0" fontId="4" fillId="0" borderId="10" xfId="57" applyFont="1" applyBorder="1" applyAlignment="1" applyProtection="1">
      <alignment/>
      <protection locked="0"/>
    </xf>
    <xf numFmtId="3" fontId="4" fillId="0" borderId="10" xfId="57" applyNumberFormat="1" applyFont="1" applyBorder="1" applyAlignment="1" applyProtection="1">
      <alignment/>
      <protection locked="0"/>
    </xf>
    <xf numFmtId="0" fontId="4" fillId="0" borderId="10" xfId="57" applyFont="1" applyBorder="1" applyAlignment="1" applyProtection="1">
      <alignment/>
      <protection locked="0"/>
    </xf>
    <xf numFmtId="3" fontId="4" fillId="0" borderId="10" xfId="57" applyNumberFormat="1" applyFont="1" applyBorder="1" applyAlignment="1" applyProtection="1">
      <alignment/>
      <protection locked="0"/>
    </xf>
    <xf numFmtId="3" fontId="4" fillId="0" borderId="10" xfId="57" applyNumberFormat="1" applyFont="1" applyFill="1" applyBorder="1" applyAlignment="1" applyProtection="1">
      <alignment vertical="center"/>
      <protection locked="0"/>
    </xf>
    <xf numFmtId="181" fontId="4" fillId="0" borderId="10" xfId="57" applyNumberFormat="1" applyFont="1" applyFill="1" applyBorder="1" applyAlignment="1" applyProtection="1">
      <alignment/>
      <protection locked="0"/>
    </xf>
    <xf numFmtId="0" fontId="36" fillId="0" borderId="10" xfId="57" applyFont="1" applyBorder="1" applyAlignment="1" applyProtection="1">
      <alignment/>
      <protection locked="0"/>
    </xf>
    <xf numFmtId="204" fontId="4" fillId="0" borderId="10" xfId="57" applyNumberFormat="1" applyFont="1" applyFill="1" applyBorder="1" applyAlignment="1" applyProtection="1">
      <alignment vertical="center"/>
      <protection locked="0"/>
    </xf>
    <xf numFmtId="204" fontId="4" fillId="0" borderId="10" xfId="57" applyNumberFormat="1" applyFont="1" applyFill="1" applyBorder="1" applyAlignment="1" applyProtection="1">
      <alignment/>
      <protection locked="0"/>
    </xf>
    <xf numFmtId="3" fontId="4" fillId="0" borderId="10" xfId="58" applyNumberFormat="1" applyFont="1" applyFill="1" applyBorder="1" applyAlignment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204" fontId="4" fillId="0" borderId="10" xfId="58" applyNumberFormat="1" applyFont="1" applyFill="1" applyBorder="1" applyAlignment="1">
      <alignment vertical="center"/>
      <protection/>
    </xf>
    <xf numFmtId="204" fontId="4" fillId="0" borderId="10" xfId="58" applyNumberFormat="1" applyFont="1" applyFill="1" applyBorder="1" applyAlignment="1">
      <alignment/>
      <protection/>
    </xf>
    <xf numFmtId="3" fontId="4" fillId="0" borderId="10" xfId="57" applyNumberFormat="1" applyFont="1" applyFill="1" applyBorder="1" applyAlignment="1" applyProtection="1">
      <alignment/>
      <protection/>
    </xf>
    <xf numFmtId="3" fontId="34" fillId="0" borderId="10" xfId="57" applyNumberFormat="1" applyFont="1" applyBorder="1" applyAlignment="1" applyProtection="1">
      <alignment/>
      <protection locked="0"/>
    </xf>
    <xf numFmtId="181" fontId="34" fillId="0" borderId="10" xfId="57" applyNumberFormat="1" applyFont="1" applyBorder="1" applyAlignment="1" applyProtection="1">
      <alignment/>
      <protection locked="0"/>
    </xf>
    <xf numFmtId="3" fontId="4" fillId="0" borderId="10" xfId="57" applyNumberFormat="1" applyFont="1" applyFill="1" applyBorder="1" applyAlignment="1" applyProtection="1">
      <alignment vertical="center"/>
      <protection/>
    </xf>
    <xf numFmtId="204" fontId="4" fillId="0" borderId="10" xfId="57" applyNumberFormat="1" applyFont="1" applyFill="1" applyBorder="1" applyAlignment="1" applyProtection="1">
      <alignment vertical="center"/>
      <protection/>
    </xf>
    <xf numFmtId="0" fontId="34" fillId="0" borderId="10" xfId="57" applyFont="1" applyBorder="1" applyAlignment="1" applyProtection="1">
      <alignment/>
      <protection locked="0"/>
    </xf>
    <xf numFmtId="3" fontId="34" fillId="0" borderId="10" xfId="57" applyNumberFormat="1" applyFont="1" applyBorder="1" applyAlignment="1" applyProtection="1">
      <alignment/>
      <protection locked="0"/>
    </xf>
    <xf numFmtId="181" fontId="34" fillId="0" borderId="10" xfId="57" applyNumberFormat="1" applyFont="1" applyFill="1" applyBorder="1" applyAlignment="1" applyProtection="1">
      <alignment/>
      <protection locked="0"/>
    </xf>
    <xf numFmtId="3" fontId="4" fillId="15" borderId="10" xfId="57" applyNumberFormat="1" applyFont="1" applyFill="1" applyBorder="1" applyAlignment="1" applyProtection="1">
      <alignment/>
      <protection locked="0"/>
    </xf>
    <xf numFmtId="181" fontId="4" fillId="15" borderId="10" xfId="57" applyNumberFormat="1" applyFont="1" applyFill="1" applyBorder="1" applyAlignment="1" applyProtection="1">
      <alignment/>
      <protection locked="0"/>
    </xf>
    <xf numFmtId="3" fontId="34" fillId="15" borderId="10" xfId="57" applyNumberFormat="1" applyFont="1" applyFill="1" applyBorder="1" applyAlignment="1" applyProtection="1">
      <alignment/>
      <protection locked="0"/>
    </xf>
    <xf numFmtId="3" fontId="34" fillId="0" borderId="10" xfId="57" applyNumberFormat="1" applyFont="1" applyFill="1" applyBorder="1" applyAlignment="1" applyProtection="1">
      <alignment vertical="center"/>
      <protection locked="0"/>
    </xf>
    <xf numFmtId="204" fontId="34" fillId="0" borderId="10" xfId="57" applyNumberFormat="1" applyFont="1" applyFill="1" applyBorder="1" applyAlignment="1" applyProtection="1">
      <alignment vertical="center"/>
      <protection locked="0"/>
    </xf>
    <xf numFmtId="204" fontId="34" fillId="0" borderId="10" xfId="57" applyNumberFormat="1" applyFont="1" applyFill="1" applyBorder="1" applyAlignment="1" applyProtection="1">
      <alignment/>
      <protection locked="0"/>
    </xf>
    <xf numFmtId="181" fontId="34" fillId="15" borderId="10" xfId="57" applyNumberFormat="1" applyFont="1" applyFill="1" applyBorder="1" applyAlignment="1" applyProtection="1">
      <alignment/>
      <protection locked="0"/>
    </xf>
    <xf numFmtId="0" fontId="4" fillId="0" borderId="10" xfId="57" applyNumberFormat="1" applyFont="1" applyFill="1" applyBorder="1" applyAlignment="1" applyProtection="1">
      <alignment vertical="center"/>
      <protection locked="0"/>
    </xf>
    <xf numFmtId="10" fontId="4" fillId="0" borderId="10" xfId="57" applyNumberFormat="1" applyFont="1" applyBorder="1" applyAlignment="1" applyProtection="1">
      <alignment vertical="top"/>
      <protection/>
    </xf>
    <xf numFmtId="3" fontId="4" fillId="15" borderId="10" xfId="57" applyNumberFormat="1" applyFont="1" applyFill="1" applyBorder="1" applyAlignment="1" applyProtection="1">
      <alignment vertical="top"/>
      <protection locked="0"/>
    </xf>
    <xf numFmtId="181" fontId="4" fillId="15" borderId="10" xfId="57" applyNumberFormat="1" applyFont="1" applyFill="1" applyBorder="1" applyAlignment="1" applyProtection="1">
      <alignment vertical="top"/>
      <protection locked="0"/>
    </xf>
    <xf numFmtId="10" fontId="4" fillId="0" borderId="10" xfId="57" applyNumberFormat="1" applyFont="1" applyFill="1" applyBorder="1" applyAlignment="1" applyProtection="1">
      <alignment vertical="top"/>
      <protection/>
    </xf>
    <xf numFmtId="0" fontId="4" fillId="0" borderId="10" xfId="57" applyFont="1" applyBorder="1" applyAlignment="1" applyProtection="1">
      <alignment vertical="top"/>
      <protection locked="0"/>
    </xf>
    <xf numFmtId="3" fontId="4" fillId="0" borderId="10" xfId="57" applyNumberFormat="1" applyFont="1" applyBorder="1" applyAlignment="1" applyProtection="1">
      <alignment vertical="top"/>
      <protection locked="0"/>
    </xf>
    <xf numFmtId="10" fontId="4" fillId="0" borderId="10" xfId="57" applyNumberFormat="1" applyFont="1" applyBorder="1" applyAlignment="1" applyProtection="1">
      <alignment vertical="top"/>
      <protection/>
    </xf>
    <xf numFmtId="3" fontId="4" fillId="0" borderId="10" xfId="57" applyNumberFormat="1" applyFont="1" applyFill="1" applyBorder="1" applyAlignment="1" applyProtection="1">
      <alignment vertical="top"/>
      <protection locked="0"/>
    </xf>
    <xf numFmtId="204" fontId="4" fillId="0" borderId="10" xfId="57" applyNumberFormat="1" applyFont="1" applyFill="1" applyBorder="1" applyAlignment="1" applyProtection="1">
      <alignment vertical="top"/>
      <protection locked="0"/>
    </xf>
    <xf numFmtId="0" fontId="4" fillId="15" borderId="10" xfId="57" applyFont="1" applyFill="1" applyBorder="1" applyAlignment="1" applyProtection="1">
      <alignment/>
      <protection locked="0"/>
    </xf>
    <xf numFmtId="0" fontId="34" fillId="0" borderId="10" xfId="57" applyFont="1" applyBorder="1" applyAlignment="1" applyProtection="1">
      <alignment/>
      <protection locked="0"/>
    </xf>
    <xf numFmtId="3" fontId="4" fillId="15" borderId="10" xfId="0" applyNumberFormat="1" applyFont="1" applyFill="1" applyBorder="1" applyAlignment="1">
      <alignment/>
    </xf>
    <xf numFmtId="181" fontId="4" fillId="15" borderId="10" xfId="0" applyNumberFormat="1" applyFont="1" applyFill="1" applyBorder="1" applyAlignment="1">
      <alignment/>
    </xf>
    <xf numFmtId="3" fontId="4" fillId="0" borderId="0" xfId="57" applyNumberFormat="1" applyFont="1" applyFill="1" applyAlignment="1" applyProtection="1">
      <alignment vertical="center"/>
      <protection/>
    </xf>
    <xf numFmtId="3" fontId="4" fillId="0" borderId="0" xfId="57" applyNumberFormat="1" applyFont="1" applyFill="1" applyAlignment="1" applyProtection="1">
      <alignment/>
      <protection/>
    </xf>
    <xf numFmtId="0" fontId="4" fillId="0" borderId="10" xfId="57" applyFont="1" applyFill="1" applyBorder="1" applyAlignment="1" applyProtection="1">
      <alignment/>
      <protection locked="0"/>
    </xf>
    <xf numFmtId="10" fontId="4" fillId="15" borderId="10" xfId="57" applyNumberFormat="1" applyFont="1" applyFill="1" applyBorder="1" applyAlignment="1" applyProtection="1">
      <alignment/>
      <protection/>
    </xf>
    <xf numFmtId="204" fontId="4" fillId="0" borderId="10" xfId="57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>
      <alignment/>
    </xf>
    <xf numFmtId="10" fontId="34" fillId="0" borderId="10" xfId="57" applyNumberFormat="1" applyFont="1" applyBorder="1" applyAlignment="1" applyProtection="1">
      <alignment/>
      <protection/>
    </xf>
    <xf numFmtId="3" fontId="4" fillId="0" borderId="10" xfId="57" applyNumberFormat="1" applyFont="1" applyFill="1" applyBorder="1" applyAlignment="1" applyProtection="1" quotePrefix="1">
      <alignment/>
      <protection locked="0"/>
    </xf>
    <xf numFmtId="181" fontId="4" fillId="0" borderId="10" xfId="0" applyNumberFormat="1" applyFont="1" applyFill="1" applyBorder="1" applyAlignment="1">
      <alignment/>
    </xf>
    <xf numFmtId="3" fontId="36" fillId="0" borderId="10" xfId="57" applyNumberFormat="1" applyFont="1" applyBorder="1" applyAlignment="1" applyProtection="1">
      <alignment/>
      <protection locked="0"/>
    </xf>
    <xf numFmtId="1" fontId="4" fillId="0" borderId="10" xfId="57" applyNumberFormat="1" applyFont="1" applyBorder="1" applyAlignment="1" applyProtection="1">
      <alignment/>
      <protection locked="0"/>
    </xf>
    <xf numFmtId="10" fontId="36" fillId="0" borderId="10" xfId="57" applyNumberFormat="1" applyFont="1" applyFill="1" applyBorder="1" applyAlignment="1" applyProtection="1">
      <alignment/>
      <protection/>
    </xf>
    <xf numFmtId="10" fontId="4" fillId="15" borderId="10" xfId="61" applyNumberFormat="1" applyFont="1" applyFill="1" applyBorder="1" applyAlignment="1" applyProtection="1">
      <alignment/>
      <protection/>
    </xf>
    <xf numFmtId="0" fontId="4" fillId="0" borderId="10" xfId="57" applyFont="1" applyFill="1" applyBorder="1" applyAlignment="1" applyProtection="1">
      <alignment vertical="center"/>
      <protection locked="0"/>
    </xf>
    <xf numFmtId="0" fontId="3" fillId="0" borderId="12" xfId="57" applyFont="1" applyBorder="1" applyAlignment="1" applyProtection="1">
      <alignment/>
      <protection/>
    </xf>
    <xf numFmtId="3" fontId="3" fillId="0" borderId="12" xfId="57" applyNumberFormat="1" applyFont="1" applyBorder="1" applyAlignment="1" applyProtection="1">
      <alignment/>
      <protection/>
    </xf>
    <xf numFmtId="10" fontId="3" fillId="0" borderId="10" xfId="62" applyNumberFormat="1" applyFont="1" applyBorder="1" applyAlignment="1" applyProtection="1">
      <alignment/>
      <protection/>
    </xf>
    <xf numFmtId="3" fontId="3" fillId="0" borderId="10" xfId="57" applyNumberFormat="1" applyFont="1" applyFill="1" applyBorder="1" applyAlignment="1" applyProtection="1">
      <alignment/>
      <protection locked="0"/>
    </xf>
    <xf numFmtId="181" fontId="3" fillId="0" borderId="11" xfId="57" applyNumberFormat="1" applyFont="1" applyFill="1" applyBorder="1" applyAlignment="1" applyProtection="1">
      <alignment/>
      <protection locked="0"/>
    </xf>
    <xf numFmtId="10" fontId="3" fillId="0" borderId="10" xfId="61" applyNumberFormat="1" applyFont="1" applyFill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10" fontId="3" fillId="0" borderId="10" xfId="61" applyNumberFormat="1" applyFont="1" applyBorder="1" applyAlignment="1" applyProtection="1">
      <alignment/>
      <protection/>
    </xf>
    <xf numFmtId="3" fontId="3" fillId="0" borderId="10" xfId="57" applyNumberFormat="1" applyFont="1" applyFill="1" applyBorder="1" applyAlignment="1" applyProtection="1">
      <alignment vertical="center"/>
      <protection/>
    </xf>
    <xf numFmtId="204" fontId="3" fillId="0" borderId="10" xfId="57" applyNumberFormat="1" applyFont="1" applyFill="1" applyBorder="1" applyAlignment="1" applyProtection="1">
      <alignment vertical="center"/>
      <protection/>
    </xf>
    <xf numFmtId="3" fontId="3" fillId="0" borderId="11" xfId="57" applyNumberFormat="1" applyFont="1" applyBorder="1" applyAlignment="1" applyProtection="1">
      <alignment/>
      <protection/>
    </xf>
    <xf numFmtId="3" fontId="3" fillId="0" borderId="10" xfId="57" applyNumberFormat="1" applyFont="1" applyFill="1" applyBorder="1" applyAlignment="1" applyProtection="1">
      <alignment/>
      <protection/>
    </xf>
    <xf numFmtId="204" fontId="3" fillId="0" borderId="10" xfId="57" applyNumberFormat="1" applyFont="1" applyFill="1" applyBorder="1" applyAlignment="1" applyProtection="1">
      <alignment/>
      <protection/>
    </xf>
    <xf numFmtId="10" fontId="3" fillId="0" borderId="10" xfId="57" applyNumberFormat="1" applyFont="1" applyFill="1" applyBorder="1" applyAlignment="1" applyProtection="1">
      <alignment/>
      <protection/>
    </xf>
    <xf numFmtId="3" fontId="3" fillId="0" borderId="11" xfId="57" applyNumberFormat="1" applyFont="1" applyFill="1" applyBorder="1" applyAlignment="1" applyProtection="1">
      <alignment/>
      <protection/>
    </xf>
    <xf numFmtId="0" fontId="3" fillId="0" borderId="10" xfId="57" applyFont="1" applyBorder="1" applyAlignment="1" applyProtection="1">
      <alignment/>
      <protection/>
    </xf>
    <xf numFmtId="181" fontId="3" fillId="0" borderId="10" xfId="57" applyNumberFormat="1" applyFont="1" applyFill="1" applyBorder="1" applyAlignment="1" applyProtection="1">
      <alignment/>
      <protection/>
    </xf>
    <xf numFmtId="0" fontId="3" fillId="0" borderId="10" xfId="57" applyFont="1" applyBorder="1" applyAlignment="1" applyProtection="1">
      <alignment/>
      <protection locked="0"/>
    </xf>
    <xf numFmtId="3" fontId="3" fillId="0" borderId="10" xfId="57" applyNumberFormat="1" applyFont="1" applyBorder="1" applyAlignment="1" applyProtection="1">
      <alignment/>
      <protection locked="0"/>
    </xf>
    <xf numFmtId="3" fontId="3" fillId="0" borderId="10" xfId="57" applyNumberFormat="1" applyFont="1" applyBorder="1" applyAlignment="1" applyProtection="1">
      <alignment/>
      <protection/>
    </xf>
    <xf numFmtId="0" fontId="3" fillId="0" borderId="10" xfId="57" applyFont="1" applyFill="1" applyBorder="1" applyAlignment="1" applyProtection="1">
      <alignment/>
      <protection/>
    </xf>
    <xf numFmtId="181" fontId="3" fillId="0" borderId="10" xfId="57" applyNumberFormat="1" applyFont="1" applyBorder="1" applyAlignment="1" applyProtection="1">
      <alignment/>
      <protection locked="0"/>
    </xf>
    <xf numFmtId="0" fontId="30" fillId="0" borderId="10" xfId="57" applyFont="1" applyBorder="1" applyAlignment="1" applyProtection="1">
      <alignment/>
      <protection/>
    </xf>
    <xf numFmtId="3" fontId="30" fillId="0" borderId="10" xfId="57" applyNumberFormat="1" applyFont="1" applyBorder="1" applyAlignment="1" applyProtection="1">
      <alignment/>
      <protection/>
    </xf>
    <xf numFmtId="0" fontId="3" fillId="0" borderId="10" xfId="57" applyFont="1" applyBorder="1" applyAlignment="1" applyProtection="1">
      <alignment/>
      <protection/>
    </xf>
    <xf numFmtId="10" fontId="3" fillId="0" borderId="10" xfId="57" applyNumberFormat="1" applyFont="1" applyBorder="1" applyAlignment="1" applyProtection="1">
      <alignment/>
      <protection/>
    </xf>
    <xf numFmtId="3" fontId="30" fillId="0" borderId="10" xfId="57" applyNumberFormat="1" applyFont="1" applyFill="1" applyBorder="1" applyAlignment="1" applyProtection="1">
      <alignment/>
      <protection/>
    </xf>
    <xf numFmtId="181" fontId="3" fillId="0" borderId="10" xfId="57" applyNumberFormat="1" applyFont="1" applyFill="1" applyBorder="1" applyAlignment="1" applyProtection="1">
      <alignment/>
      <protection locked="0"/>
    </xf>
    <xf numFmtId="3" fontId="3" fillId="0" borderId="10" xfId="57" applyNumberFormat="1" applyFont="1" applyBorder="1" applyAlignment="1" applyProtection="1">
      <alignment/>
      <protection/>
    </xf>
    <xf numFmtId="1" fontId="3" fillId="0" borderId="10" xfId="5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25" fillId="0" borderId="10" xfId="57" applyFont="1" applyBorder="1" applyAlignment="1" applyProtection="1">
      <alignment/>
      <protection/>
    </xf>
    <xf numFmtId="3" fontId="25" fillId="0" borderId="10" xfId="57" applyNumberFormat="1" applyFont="1" applyBorder="1" applyAlignment="1" applyProtection="1">
      <alignment/>
      <protection/>
    </xf>
    <xf numFmtId="10" fontId="25" fillId="0" borderId="10" xfId="61" applyNumberFormat="1" applyFont="1" applyFill="1" applyBorder="1" applyAlignment="1" applyProtection="1">
      <alignment/>
      <protection/>
    </xf>
    <xf numFmtId="10" fontId="3" fillId="15" borderId="10" xfId="61" applyNumberFormat="1" applyFont="1" applyFill="1" applyBorder="1" applyAlignment="1" applyProtection="1">
      <alignment/>
      <protection/>
    </xf>
    <xf numFmtId="0" fontId="2" fillId="0" borderId="0" xfId="57" applyFont="1" applyFill="1" applyBorder="1" applyAlignment="1" applyProtection="1">
      <alignment horizontal="center"/>
      <protection locked="0"/>
    </xf>
    <xf numFmtId="0" fontId="7" fillId="0" borderId="0" xfId="57" applyFont="1" applyFill="1" applyAlignment="1" applyProtection="1">
      <alignment horizontal="center" vertical="top"/>
      <protection/>
    </xf>
    <xf numFmtId="0" fontId="26" fillId="0" borderId="0" xfId="57" applyFont="1" applyFill="1" applyAlignment="1" applyProtection="1">
      <alignment horizontal="center"/>
      <protection/>
    </xf>
    <xf numFmtId="14" fontId="2" fillId="0" borderId="13" xfId="57" applyNumberFormat="1" applyFont="1" applyFill="1" applyBorder="1" applyAlignment="1" applyProtection="1">
      <alignment horizontal="center"/>
      <protection locked="0"/>
    </xf>
    <xf numFmtId="0" fontId="7" fillId="0" borderId="14" xfId="57" applyFont="1" applyFill="1" applyBorder="1" applyAlignment="1" applyProtection="1">
      <alignment horizontal="center" vertical="top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3" fillId="0" borderId="16" xfId="57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8"/>
  <sheetViews>
    <sheetView tabSelected="1" zoomScale="75" zoomScaleNormal="75" workbookViewId="0" topLeftCell="A1">
      <pane xSplit="17250" topLeftCell="A1" activePane="topLeft" state="split"/>
      <selection pane="topLeft" activeCell="C9" sqref="C9"/>
      <selection pane="topRight" activeCell="A42" sqref="A42"/>
    </sheetView>
  </sheetViews>
  <sheetFormatPr defaultColWidth="9.00390625" defaultRowHeight="12.75"/>
  <cols>
    <col min="1" max="1" width="50.00390625" style="0" customWidth="1"/>
    <col min="2" max="13" width="13.75390625" style="0" customWidth="1"/>
    <col min="14" max="14" width="16.125" style="0" customWidth="1"/>
    <col min="15" max="15" width="18.625" style="0" customWidth="1"/>
    <col min="16" max="16" width="18.00390625" style="0" customWidth="1"/>
    <col min="17" max="17" width="16.125" style="0" customWidth="1"/>
    <col min="18" max="24" width="13.75390625" style="0" customWidth="1"/>
    <col min="25" max="25" width="14.75390625" style="0" customWidth="1"/>
    <col min="26" max="37" width="13.75390625" style="0" customWidth="1"/>
    <col min="38" max="38" width="6.875" style="0" customWidth="1"/>
    <col min="39" max="44" width="9.125" style="0" hidden="1" customWidth="1"/>
  </cols>
  <sheetData>
    <row r="1" spans="1:5" ht="18.75">
      <c r="A1" s="182" t="s">
        <v>54</v>
      </c>
      <c r="B1" s="182"/>
      <c r="C1" s="183" t="s">
        <v>88</v>
      </c>
      <c r="D1" s="183"/>
      <c r="E1" s="3"/>
    </row>
    <row r="2" spans="1:5" ht="15.75">
      <c r="A2" s="4"/>
      <c r="B2" s="3"/>
      <c r="C2" s="184" t="s">
        <v>2</v>
      </c>
      <c r="D2" s="184"/>
      <c r="E2" s="3" t="s">
        <v>0</v>
      </c>
    </row>
    <row r="3" spans="1:5" ht="15.75">
      <c r="A3" s="4"/>
      <c r="B3" s="5"/>
      <c r="C3" s="3"/>
      <c r="D3" s="3"/>
      <c r="E3" s="3"/>
    </row>
    <row r="4" spans="1:5" ht="15.75">
      <c r="A4" s="4"/>
      <c r="B4" s="5"/>
      <c r="C4" s="3"/>
      <c r="D4" s="3"/>
      <c r="E4" s="3"/>
    </row>
    <row r="5" spans="1:5" ht="12" customHeight="1">
      <c r="A5" s="24"/>
      <c r="B5" s="24"/>
      <c r="C5" s="24"/>
      <c r="D5" s="24"/>
      <c r="E5" s="25" t="s">
        <v>1</v>
      </c>
    </row>
    <row r="6" spans="1:5" ht="12.75" hidden="1">
      <c r="A6" s="6"/>
      <c r="B6" s="6"/>
      <c r="C6" s="6"/>
      <c r="D6" s="6"/>
      <c r="E6" s="6"/>
    </row>
    <row r="7" spans="1:5" ht="12.75" hidden="1">
      <c r="A7" s="7"/>
      <c r="B7" s="7"/>
      <c r="C7" s="8"/>
      <c r="D7" s="8"/>
      <c r="E7" s="9"/>
    </row>
    <row r="8" spans="1:37" ht="81.75" customHeight="1">
      <c r="A8" s="12"/>
      <c r="B8" s="185" t="s">
        <v>3</v>
      </c>
      <c r="C8" s="186"/>
      <c r="D8" s="186"/>
      <c r="E8" s="187"/>
      <c r="F8" s="188" t="s">
        <v>51</v>
      </c>
      <c r="G8" s="189"/>
      <c r="H8" s="189"/>
      <c r="I8" s="190"/>
      <c r="J8" s="185" t="s">
        <v>52</v>
      </c>
      <c r="K8" s="186"/>
      <c r="L8" s="186"/>
      <c r="M8" s="187"/>
      <c r="N8" s="185" t="s">
        <v>86</v>
      </c>
      <c r="O8" s="186"/>
      <c r="P8" s="186"/>
      <c r="Q8" s="187"/>
      <c r="R8" s="185" t="s">
        <v>4</v>
      </c>
      <c r="S8" s="186"/>
      <c r="T8" s="186"/>
      <c r="U8" s="187"/>
      <c r="V8" s="185" t="s">
        <v>53</v>
      </c>
      <c r="W8" s="186"/>
      <c r="X8" s="186"/>
      <c r="Y8" s="187"/>
      <c r="Z8" s="185" t="s">
        <v>6</v>
      </c>
      <c r="AA8" s="186"/>
      <c r="AB8" s="186"/>
      <c r="AC8" s="187"/>
      <c r="AD8" s="185" t="s">
        <v>5</v>
      </c>
      <c r="AE8" s="186"/>
      <c r="AF8" s="186"/>
      <c r="AG8" s="187"/>
      <c r="AH8" s="191" t="s">
        <v>7</v>
      </c>
      <c r="AI8" s="191"/>
      <c r="AJ8" s="191"/>
      <c r="AK8" s="191"/>
    </row>
    <row r="9" spans="1:38" ht="98.25" customHeight="1">
      <c r="A9" s="10"/>
      <c r="B9" s="11" t="s">
        <v>55</v>
      </c>
      <c r="C9" s="11" t="s">
        <v>56</v>
      </c>
      <c r="D9" s="11" t="s">
        <v>57</v>
      </c>
      <c r="E9" s="11" t="s">
        <v>58</v>
      </c>
      <c r="F9" s="11" t="s">
        <v>55</v>
      </c>
      <c r="G9" s="11" t="s">
        <v>56</v>
      </c>
      <c r="H9" s="11" t="s">
        <v>57</v>
      </c>
      <c r="I9" s="11" t="s">
        <v>58</v>
      </c>
      <c r="J9" s="11" t="s">
        <v>55</v>
      </c>
      <c r="K9" s="11" t="s">
        <v>56</v>
      </c>
      <c r="L9" s="11" t="s">
        <v>57</v>
      </c>
      <c r="M9" s="11" t="s">
        <v>58</v>
      </c>
      <c r="N9" s="11" t="s">
        <v>55</v>
      </c>
      <c r="O9" s="11" t="s">
        <v>56</v>
      </c>
      <c r="P9" s="11" t="s">
        <v>57</v>
      </c>
      <c r="Q9" s="11" t="s">
        <v>58</v>
      </c>
      <c r="R9" s="11" t="s">
        <v>55</v>
      </c>
      <c r="S9" s="11" t="s">
        <v>56</v>
      </c>
      <c r="T9" s="11" t="s">
        <v>57</v>
      </c>
      <c r="U9" s="11" t="s">
        <v>58</v>
      </c>
      <c r="V9" s="11" t="s">
        <v>55</v>
      </c>
      <c r="W9" s="11" t="s">
        <v>56</v>
      </c>
      <c r="X9" s="11" t="s">
        <v>57</v>
      </c>
      <c r="Y9" s="11" t="s">
        <v>58</v>
      </c>
      <c r="Z9" s="11" t="s">
        <v>55</v>
      </c>
      <c r="AA9" s="11" t="s">
        <v>56</v>
      </c>
      <c r="AB9" s="11" t="s">
        <v>57</v>
      </c>
      <c r="AC9" s="11" t="s">
        <v>58</v>
      </c>
      <c r="AD9" s="11" t="s">
        <v>55</v>
      </c>
      <c r="AE9" s="11" t="s">
        <v>56</v>
      </c>
      <c r="AF9" s="11" t="s">
        <v>57</v>
      </c>
      <c r="AG9" s="11" t="s">
        <v>58</v>
      </c>
      <c r="AH9" s="11" t="s">
        <v>55</v>
      </c>
      <c r="AI9" s="11" t="s">
        <v>56</v>
      </c>
      <c r="AJ9" s="11" t="s">
        <v>57</v>
      </c>
      <c r="AK9" s="11" t="s">
        <v>58</v>
      </c>
      <c r="AL9" s="2"/>
    </row>
    <row r="10" spans="1:38" ht="15.75">
      <c r="A10" s="10" t="s">
        <v>8</v>
      </c>
      <c r="B10" s="40"/>
      <c r="C10" s="41"/>
      <c r="D10" s="41"/>
      <c r="E10" s="42"/>
      <c r="F10" s="40"/>
      <c r="G10" s="43"/>
      <c r="H10" s="43"/>
      <c r="I10" s="42"/>
      <c r="J10" s="44"/>
      <c r="K10" s="45"/>
      <c r="L10" s="45"/>
      <c r="M10" s="42"/>
      <c r="N10" s="46"/>
      <c r="O10" s="47"/>
      <c r="P10" s="47"/>
      <c r="Q10" s="42"/>
      <c r="R10" s="48"/>
      <c r="S10" s="49"/>
      <c r="T10" s="49"/>
      <c r="U10" s="42"/>
      <c r="V10" s="40"/>
      <c r="W10" s="43"/>
      <c r="X10" s="43"/>
      <c r="Y10" s="42"/>
      <c r="Z10" s="50"/>
      <c r="AA10" s="41"/>
      <c r="AB10" s="41"/>
      <c r="AC10" s="42"/>
      <c r="AD10" s="51"/>
      <c r="AE10" s="43"/>
      <c r="AF10" s="43"/>
      <c r="AG10" s="42"/>
      <c r="AH10" s="40"/>
      <c r="AI10" s="43"/>
      <c r="AJ10" s="43"/>
      <c r="AK10" s="42"/>
      <c r="AL10" s="30"/>
    </row>
    <row r="11" spans="1:38" ht="15.75">
      <c r="A11" s="12" t="s">
        <v>9</v>
      </c>
      <c r="B11" s="52">
        <v>199</v>
      </c>
      <c r="C11" s="53">
        <v>22567</v>
      </c>
      <c r="D11" s="53">
        <v>21015</v>
      </c>
      <c r="E11" s="54">
        <v>0.9032942400832566</v>
      </c>
      <c r="F11" s="55">
        <v>452</v>
      </c>
      <c r="G11" s="56">
        <v>38127337</v>
      </c>
      <c r="H11" s="56">
        <v>29790836.59</v>
      </c>
      <c r="I11" s="57">
        <f>IF(G13=0,"",G11/G$13)</f>
        <v>0.9123126900262257</v>
      </c>
      <c r="J11" s="58">
        <v>875</v>
      </c>
      <c r="K11" s="59">
        <v>91327</v>
      </c>
      <c r="L11" s="59">
        <v>65324</v>
      </c>
      <c r="M11" s="60">
        <v>0.9301143712635835</v>
      </c>
      <c r="N11" s="61">
        <v>33</v>
      </c>
      <c r="O11" s="62">
        <v>7793</v>
      </c>
      <c r="P11" s="62">
        <v>7205</v>
      </c>
      <c r="Q11" s="42">
        <v>1</v>
      </c>
      <c r="R11" s="59">
        <v>1100</v>
      </c>
      <c r="S11" s="59">
        <v>126271</v>
      </c>
      <c r="T11" s="59">
        <v>95696</v>
      </c>
      <c r="U11" s="60">
        <v>0.9330116671715791</v>
      </c>
      <c r="V11" s="55">
        <v>42923</v>
      </c>
      <c r="W11" s="63">
        <v>77216.730421056</v>
      </c>
      <c r="X11" s="63">
        <v>64745.24740496</v>
      </c>
      <c r="Y11" s="42">
        <v>1</v>
      </c>
      <c r="Z11" s="64">
        <v>3084</v>
      </c>
      <c r="AA11" s="55">
        <v>345457</v>
      </c>
      <c r="AB11" s="55">
        <v>288230</v>
      </c>
      <c r="AC11" s="57">
        <f>AA11/$AA$13</f>
        <v>0.912758008433824</v>
      </c>
      <c r="AD11" s="55">
        <v>12786</v>
      </c>
      <c r="AE11" s="63">
        <v>48840</v>
      </c>
      <c r="AF11" s="63">
        <v>41008</v>
      </c>
      <c r="AG11" s="60">
        <v>0.9982218407014531</v>
      </c>
      <c r="AH11" s="55">
        <v>45598</v>
      </c>
      <c r="AI11" s="63">
        <v>66873</v>
      </c>
      <c r="AJ11" s="63">
        <v>60794</v>
      </c>
      <c r="AK11" s="42">
        <v>1</v>
      </c>
      <c r="AL11" s="31"/>
    </row>
    <row r="12" spans="1:38" ht="15.75">
      <c r="A12" s="12" t="s">
        <v>10</v>
      </c>
      <c r="B12" s="52">
        <v>34</v>
      </c>
      <c r="C12" s="53">
        <v>2416</v>
      </c>
      <c r="D12" s="53">
        <v>2055</v>
      </c>
      <c r="E12" s="54">
        <v>0.09670575991674339</v>
      </c>
      <c r="F12" s="55">
        <v>55</v>
      </c>
      <c r="G12" s="56">
        <v>3664624.7</v>
      </c>
      <c r="H12" s="56">
        <v>3664624.7</v>
      </c>
      <c r="I12" s="57">
        <f>IF(G13=0,"",G12/G13)</f>
        <v>0.08768730997377422</v>
      </c>
      <c r="J12" s="58">
        <v>107</v>
      </c>
      <c r="K12" s="59">
        <v>6862</v>
      </c>
      <c r="L12" s="59">
        <v>5087</v>
      </c>
      <c r="M12" s="60">
        <v>0.0698856287364165</v>
      </c>
      <c r="N12" s="61">
        <v>0</v>
      </c>
      <c r="O12" s="62">
        <v>0</v>
      </c>
      <c r="P12" s="62">
        <v>0</v>
      </c>
      <c r="Q12" s="42">
        <v>0</v>
      </c>
      <c r="R12" s="59">
        <v>124</v>
      </c>
      <c r="S12" s="59">
        <v>9066</v>
      </c>
      <c r="T12" s="59">
        <v>9066</v>
      </c>
      <c r="U12" s="60">
        <v>0.0669883328284209</v>
      </c>
      <c r="V12" s="55">
        <v>0</v>
      </c>
      <c r="W12" s="63">
        <v>0</v>
      </c>
      <c r="X12" s="63">
        <v>0</v>
      </c>
      <c r="Y12" s="42">
        <v>0</v>
      </c>
      <c r="Z12" s="64">
        <v>503</v>
      </c>
      <c r="AA12" s="55">
        <v>33019</v>
      </c>
      <c r="AB12" s="55">
        <v>30318</v>
      </c>
      <c r="AC12" s="57">
        <f aca="true" t="shared" si="0" ref="AC12:AC18">AA12/$AA$13</f>
        <v>0.08724199156617593</v>
      </c>
      <c r="AD12" s="55">
        <v>2</v>
      </c>
      <c r="AE12" s="63">
        <v>87</v>
      </c>
      <c r="AF12" s="63">
        <v>36</v>
      </c>
      <c r="AG12" s="60">
        <v>0.0017781592985468147</v>
      </c>
      <c r="AH12" s="55">
        <v>0</v>
      </c>
      <c r="AI12" s="63">
        <v>0</v>
      </c>
      <c r="AJ12" s="63">
        <v>0</v>
      </c>
      <c r="AK12" s="42">
        <v>0</v>
      </c>
      <c r="AL12" s="31"/>
    </row>
    <row r="13" spans="1:38" s="39" customFormat="1" ht="15.75">
      <c r="A13" s="10" t="s">
        <v>11</v>
      </c>
      <c r="B13" s="143">
        <v>233</v>
      </c>
      <c r="C13" s="144">
        <v>24983</v>
      </c>
      <c r="D13" s="144">
        <v>23070</v>
      </c>
      <c r="E13" s="145">
        <v>1</v>
      </c>
      <c r="F13" s="146">
        <f>SUM(F11:F12)</f>
        <v>507</v>
      </c>
      <c r="G13" s="147">
        <f>SUM(G11:G12)</f>
        <v>41791961.7</v>
      </c>
      <c r="H13" s="147">
        <f>SUM(H11:H12)</f>
        <v>33455461.29</v>
      </c>
      <c r="I13" s="148">
        <f>IF(G13=0,"",G13/G13)</f>
        <v>1</v>
      </c>
      <c r="J13" s="149">
        <v>982</v>
      </c>
      <c r="K13" s="150">
        <v>98189</v>
      </c>
      <c r="L13" s="150">
        <v>70411</v>
      </c>
      <c r="M13" s="151">
        <v>1</v>
      </c>
      <c r="N13" s="152">
        <v>33</v>
      </c>
      <c r="O13" s="153">
        <v>7793</v>
      </c>
      <c r="P13" s="153">
        <v>7205</v>
      </c>
      <c r="Q13" s="151">
        <v>1</v>
      </c>
      <c r="R13" s="154">
        <v>1224</v>
      </c>
      <c r="S13" s="154">
        <v>135337</v>
      </c>
      <c r="T13" s="154">
        <v>104762</v>
      </c>
      <c r="U13" s="151">
        <v>1</v>
      </c>
      <c r="V13" s="155">
        <f>SUM(V11:V12)</f>
        <v>42923</v>
      </c>
      <c r="W13" s="156">
        <f>SUM(W11:W12)</f>
        <v>77216.730421056</v>
      </c>
      <c r="X13" s="156">
        <f>SUM(X11:X12)</f>
        <v>64745.24740496</v>
      </c>
      <c r="Y13" s="157">
        <v>1</v>
      </c>
      <c r="Z13" s="155">
        <v>3587</v>
      </c>
      <c r="AA13" s="158">
        <v>378476</v>
      </c>
      <c r="AB13" s="158">
        <v>318548</v>
      </c>
      <c r="AC13" s="148">
        <f t="shared" si="0"/>
        <v>1</v>
      </c>
      <c r="AD13" s="155">
        <v>12788</v>
      </c>
      <c r="AE13" s="156">
        <v>48927</v>
      </c>
      <c r="AF13" s="156">
        <v>41044</v>
      </c>
      <c r="AG13" s="157">
        <v>1</v>
      </c>
      <c r="AH13" s="155">
        <v>45598</v>
      </c>
      <c r="AI13" s="156">
        <v>66873</v>
      </c>
      <c r="AJ13" s="156">
        <v>60794</v>
      </c>
      <c r="AK13" s="157">
        <v>1</v>
      </c>
      <c r="AL13" s="30"/>
    </row>
    <row r="14" spans="1:38" ht="15.75">
      <c r="A14" s="10" t="s">
        <v>12</v>
      </c>
      <c r="B14" s="71"/>
      <c r="C14" s="72"/>
      <c r="D14" s="72"/>
      <c r="E14" s="73"/>
      <c r="F14" s="74"/>
      <c r="G14" s="75"/>
      <c r="H14" s="75"/>
      <c r="I14" s="42"/>
      <c r="J14" s="76"/>
      <c r="K14" s="77"/>
      <c r="L14" s="77"/>
      <c r="M14" s="78"/>
      <c r="N14" s="79"/>
      <c r="O14" s="80"/>
      <c r="P14" s="80"/>
      <c r="Q14" s="42">
        <f>IF(O$15=0,"",IF(O14=0,"",O14/O$15))</f>
      </c>
      <c r="R14" s="81"/>
      <c r="S14" s="82"/>
      <c r="T14" s="82"/>
      <c r="U14" s="83"/>
      <c r="V14" s="74"/>
      <c r="W14" s="84"/>
      <c r="X14" s="84"/>
      <c r="Y14" s="42">
        <f>IF(W$15=0,"",IF(W14=0,"",W14/W$15))</f>
      </c>
      <c r="Z14" s="85"/>
      <c r="AA14" s="86"/>
      <c r="AB14" s="86"/>
      <c r="AC14" s="42">
        <f>IF(AA$15=0,"",IF(AA14=0,"",AA14/AA$15))</f>
      </c>
      <c r="AD14" s="74"/>
      <c r="AE14" s="84"/>
      <c r="AF14" s="40"/>
      <c r="AG14" s="42">
        <f>IF(AE$15=0,"",IF(AE14=0,"",AE14/AE$15))</f>
      </c>
      <c r="AH14" s="74"/>
      <c r="AI14" s="84"/>
      <c r="AJ14" s="84"/>
      <c r="AK14" s="42">
        <f>IF(AI$15=0,"",IF(AI14=0,"",AI14/AI$15))</f>
      </c>
      <c r="AL14" s="30"/>
    </row>
    <row r="15" spans="1:38" ht="15.75">
      <c r="A15" s="12" t="s">
        <v>13</v>
      </c>
      <c r="B15" s="87">
        <v>231</v>
      </c>
      <c r="C15" s="88">
        <v>23624</v>
      </c>
      <c r="D15" s="88">
        <v>21711</v>
      </c>
      <c r="E15" s="54">
        <v>0.9456030100468319</v>
      </c>
      <c r="F15" s="64">
        <v>505</v>
      </c>
      <c r="G15" s="56">
        <v>40699711.17</v>
      </c>
      <c r="H15" s="56">
        <v>32363210.76</v>
      </c>
      <c r="I15" s="57">
        <f>IF(G$18=0,"",G15/G$18)</f>
        <v>0.9738645909542991</v>
      </c>
      <c r="J15" s="89">
        <v>982</v>
      </c>
      <c r="K15" s="90">
        <v>98189</v>
      </c>
      <c r="L15" s="90">
        <v>70411</v>
      </c>
      <c r="M15" s="60">
        <v>1</v>
      </c>
      <c r="N15" s="91">
        <v>27</v>
      </c>
      <c r="O15" s="62">
        <v>1551</v>
      </c>
      <c r="P15" s="62">
        <v>1393</v>
      </c>
      <c r="Q15" s="60">
        <v>0.19902476581547543</v>
      </c>
      <c r="R15" s="90">
        <v>1219</v>
      </c>
      <c r="S15" s="90">
        <v>130765</v>
      </c>
      <c r="T15" s="90">
        <v>100948</v>
      </c>
      <c r="U15" s="60">
        <v>0.966217664053437</v>
      </c>
      <c r="V15" s="64">
        <v>42486</v>
      </c>
      <c r="W15" s="63">
        <v>75806.930381056</v>
      </c>
      <c r="X15" s="63">
        <v>63679.99432496</v>
      </c>
      <c r="Y15" s="42">
        <f>W15/W18</f>
        <v>0.9817422981740811</v>
      </c>
      <c r="Z15" s="64">
        <v>3501</v>
      </c>
      <c r="AA15" s="64">
        <v>317863</v>
      </c>
      <c r="AB15" s="64">
        <v>263511</v>
      </c>
      <c r="AC15" s="57">
        <f t="shared" si="0"/>
        <v>0.8398498187467633</v>
      </c>
      <c r="AD15" s="64">
        <v>12785</v>
      </c>
      <c r="AE15" s="63">
        <v>47277</v>
      </c>
      <c r="AF15" s="63">
        <v>40139</v>
      </c>
      <c r="AG15" s="60">
        <v>0.9662762891654915</v>
      </c>
      <c r="AH15" s="64">
        <v>45516</v>
      </c>
      <c r="AI15" s="63">
        <v>66489</v>
      </c>
      <c r="AJ15" s="63">
        <v>60490</v>
      </c>
      <c r="AK15" s="42">
        <v>0</v>
      </c>
      <c r="AL15" s="31"/>
    </row>
    <row r="16" spans="1:38" ht="15.75">
      <c r="A16" s="12" t="s">
        <v>14</v>
      </c>
      <c r="B16" s="87">
        <v>2</v>
      </c>
      <c r="C16" s="88">
        <v>1359</v>
      </c>
      <c r="D16" s="88">
        <v>1359</v>
      </c>
      <c r="E16" s="54">
        <v>0.054396989953168155</v>
      </c>
      <c r="F16" s="64">
        <v>2</v>
      </c>
      <c r="G16" s="92">
        <v>1092250</v>
      </c>
      <c r="H16" s="92">
        <v>1092250</v>
      </c>
      <c r="I16" s="57">
        <v>0.0261</v>
      </c>
      <c r="J16" s="93">
        <v>0</v>
      </c>
      <c r="K16" s="90">
        <v>0</v>
      </c>
      <c r="L16" s="90">
        <v>0</v>
      </c>
      <c r="M16" s="60">
        <v>0</v>
      </c>
      <c r="N16" s="91">
        <v>6</v>
      </c>
      <c r="O16" s="94">
        <v>6242</v>
      </c>
      <c r="P16" s="94">
        <v>5812</v>
      </c>
      <c r="Q16" s="60">
        <v>0.8009752341845245</v>
      </c>
      <c r="R16" s="90">
        <v>5</v>
      </c>
      <c r="S16" s="90">
        <v>4572</v>
      </c>
      <c r="T16" s="90">
        <v>3814</v>
      </c>
      <c r="U16" s="60">
        <v>0.033782335946563026</v>
      </c>
      <c r="V16" s="64">
        <v>0</v>
      </c>
      <c r="W16" s="95"/>
      <c r="X16" s="95">
        <v>0</v>
      </c>
      <c r="Y16" s="42"/>
      <c r="Z16" s="64">
        <v>86</v>
      </c>
      <c r="AA16" s="64">
        <v>60613</v>
      </c>
      <c r="AB16" s="64">
        <v>55037</v>
      </c>
      <c r="AC16" s="57">
        <f t="shared" si="0"/>
        <v>0.16015018125323666</v>
      </c>
      <c r="AD16" s="64">
        <v>3</v>
      </c>
      <c r="AE16" s="95">
        <v>1650</v>
      </c>
      <c r="AF16" s="95">
        <v>905</v>
      </c>
      <c r="AG16" s="60">
        <v>0.033723710834508556</v>
      </c>
      <c r="AH16" s="64">
        <v>1</v>
      </c>
      <c r="AI16" s="95">
        <v>190</v>
      </c>
      <c r="AJ16" s="95">
        <v>130</v>
      </c>
      <c r="AK16" s="42">
        <v>0</v>
      </c>
      <c r="AL16" s="31"/>
    </row>
    <row r="17" spans="1:38" ht="15.75">
      <c r="A17" s="12" t="s">
        <v>15</v>
      </c>
      <c r="B17" s="87">
        <v>0</v>
      </c>
      <c r="C17" s="88">
        <v>0</v>
      </c>
      <c r="D17" s="88">
        <v>0</v>
      </c>
      <c r="E17" s="54">
        <v>0</v>
      </c>
      <c r="F17" s="96">
        <v>0</v>
      </c>
      <c r="G17" s="93">
        <v>0</v>
      </c>
      <c r="H17" s="90">
        <v>0</v>
      </c>
      <c r="I17" s="57">
        <v>0</v>
      </c>
      <c r="J17" s="93">
        <v>0</v>
      </c>
      <c r="K17" s="90">
        <v>0</v>
      </c>
      <c r="L17" s="90">
        <v>0</v>
      </c>
      <c r="M17" s="60">
        <v>0</v>
      </c>
      <c r="N17" s="97">
        <v>0</v>
      </c>
      <c r="O17" s="98">
        <v>0</v>
      </c>
      <c r="P17" s="98">
        <v>0</v>
      </c>
      <c r="Q17" s="42">
        <v>0</v>
      </c>
      <c r="R17" s="89">
        <v>0</v>
      </c>
      <c r="S17" s="90">
        <v>0</v>
      </c>
      <c r="T17" s="90">
        <v>0</v>
      </c>
      <c r="U17" s="60">
        <v>0</v>
      </c>
      <c r="V17" s="96">
        <v>437</v>
      </c>
      <c r="W17" s="99">
        <v>1409.80004</v>
      </c>
      <c r="X17" s="99">
        <v>1065.25308</v>
      </c>
      <c r="Y17" s="42">
        <f>W17/W18</f>
        <v>0.01825770182591888</v>
      </c>
      <c r="Z17" s="64">
        <v>0</v>
      </c>
      <c r="AA17" s="64">
        <v>0</v>
      </c>
      <c r="AB17" s="64">
        <v>0</v>
      </c>
      <c r="AC17" s="57"/>
      <c r="AD17" s="96">
        <v>0</v>
      </c>
      <c r="AE17" s="99">
        <v>0</v>
      </c>
      <c r="AF17" s="99">
        <v>0</v>
      </c>
      <c r="AG17" s="60">
        <v>0</v>
      </c>
      <c r="AH17" s="96">
        <v>81</v>
      </c>
      <c r="AI17" s="99">
        <v>194</v>
      </c>
      <c r="AJ17" s="99">
        <v>174</v>
      </c>
      <c r="AK17" s="42">
        <v>0</v>
      </c>
      <c r="AL17" s="31"/>
    </row>
    <row r="18" spans="1:38" s="39" customFormat="1" ht="15.75">
      <c r="A18" s="10" t="s">
        <v>11</v>
      </c>
      <c r="B18" s="159">
        <v>233</v>
      </c>
      <c r="C18" s="144">
        <v>24983</v>
      </c>
      <c r="D18" s="144">
        <v>23070</v>
      </c>
      <c r="E18" s="145">
        <v>1</v>
      </c>
      <c r="F18" s="155">
        <f>SUM(F15:F17)</f>
        <v>507</v>
      </c>
      <c r="G18" s="160">
        <f>SUM(G15:G17)</f>
        <v>41791961.17</v>
      </c>
      <c r="H18" s="160">
        <f>SUM(H15:H17)</f>
        <v>33455460.76</v>
      </c>
      <c r="I18" s="148">
        <f>IF(G$18=0,"",G18/G$18)</f>
        <v>1</v>
      </c>
      <c r="J18" s="161">
        <v>982</v>
      </c>
      <c r="K18" s="162">
        <v>98189</v>
      </c>
      <c r="L18" s="162">
        <v>70411</v>
      </c>
      <c r="M18" s="148">
        <v>1</v>
      </c>
      <c r="N18" s="152">
        <v>33</v>
      </c>
      <c r="O18" s="153">
        <v>7793</v>
      </c>
      <c r="P18" s="153">
        <v>7205</v>
      </c>
      <c r="Q18" s="151">
        <v>1</v>
      </c>
      <c r="R18" s="163">
        <v>1224</v>
      </c>
      <c r="S18" s="163">
        <v>135337</v>
      </c>
      <c r="T18" s="163">
        <v>104762</v>
      </c>
      <c r="U18" s="151">
        <v>1</v>
      </c>
      <c r="V18" s="155">
        <f>SUM(V15:V17)</f>
        <v>42923</v>
      </c>
      <c r="W18" s="156">
        <f>SUM(W15:W17)</f>
        <v>77216.730421056</v>
      </c>
      <c r="X18" s="156">
        <f>SUM(X15:X17)</f>
        <v>64745.24740496</v>
      </c>
      <c r="Y18" s="157">
        <f>SUM(Y15:Y17)</f>
        <v>1</v>
      </c>
      <c r="Z18" s="155">
        <v>3587</v>
      </c>
      <c r="AA18" s="155">
        <v>378476</v>
      </c>
      <c r="AB18" s="155">
        <v>318548</v>
      </c>
      <c r="AC18" s="148">
        <f t="shared" si="0"/>
        <v>1</v>
      </c>
      <c r="AD18" s="155">
        <v>12788</v>
      </c>
      <c r="AE18" s="156">
        <v>48927</v>
      </c>
      <c r="AF18" s="156">
        <v>41044</v>
      </c>
      <c r="AG18" s="157">
        <v>1</v>
      </c>
      <c r="AH18" s="155">
        <v>45598</v>
      </c>
      <c r="AI18" s="156">
        <v>66873</v>
      </c>
      <c r="AJ18" s="156">
        <v>60794</v>
      </c>
      <c r="AK18" s="157">
        <v>1</v>
      </c>
      <c r="AL18" s="30"/>
    </row>
    <row r="19" spans="1:38" s="39" customFormat="1" ht="15.75">
      <c r="A19" s="10" t="s">
        <v>13</v>
      </c>
      <c r="B19" s="164"/>
      <c r="C19" s="155"/>
      <c r="D19" s="155"/>
      <c r="E19" s="157"/>
      <c r="F19" s="162"/>
      <c r="G19" s="165"/>
      <c r="H19" s="165"/>
      <c r="I19" s="148"/>
      <c r="J19" s="166"/>
      <c r="K19" s="167"/>
      <c r="L19" s="167"/>
      <c r="M19" s="157"/>
      <c r="N19" s="152"/>
      <c r="O19" s="153"/>
      <c r="P19" s="153"/>
      <c r="Q19" s="157">
        <f>IF(O$15=0,"",IF(O19=0,"",O19/O$15))</f>
      </c>
      <c r="R19" s="168"/>
      <c r="S19" s="163"/>
      <c r="T19" s="163"/>
      <c r="U19" s="169"/>
      <c r="V19" s="155"/>
      <c r="W19" s="156"/>
      <c r="X19" s="156"/>
      <c r="Y19" s="157">
        <f>IF(W$15=0,"",IF(W19=0,"",W19/W$15))</f>
      </c>
      <c r="Z19" s="155">
        <v>3501</v>
      </c>
      <c r="AA19" s="155">
        <v>317863</v>
      </c>
      <c r="AB19" s="155">
        <v>263511</v>
      </c>
      <c r="AC19" s="157">
        <f>IF(AA$15=0,"",IF(AA19=0,"",AA19/AA$15))</f>
        <v>1</v>
      </c>
      <c r="AD19" s="155"/>
      <c r="AE19" s="156"/>
      <c r="AF19" s="156"/>
      <c r="AG19" s="157">
        <f>IF(AE$15=0,"",IF(AE19=0,"",AE19/AE$15))</f>
      </c>
      <c r="AH19" s="155"/>
      <c r="AI19" s="156"/>
      <c r="AJ19" s="156"/>
      <c r="AK19" s="157">
        <f>IF(AI$15=0,"",IF(AI19=0,"",AI19/AI$15))</f>
      </c>
      <c r="AL19" s="30"/>
    </row>
    <row r="20" spans="1:38" s="39" customFormat="1" ht="15.75">
      <c r="A20" s="10" t="s">
        <v>16</v>
      </c>
      <c r="B20" s="155"/>
      <c r="C20" s="155"/>
      <c r="D20" s="155"/>
      <c r="E20" s="145">
        <v>0.9999999999999999</v>
      </c>
      <c r="F20" s="155">
        <f>F21+F30+F31+F39+F51</f>
        <v>505</v>
      </c>
      <c r="G20" s="160">
        <f>G21+G30+G31+G39+G51</f>
        <v>40661711.17</v>
      </c>
      <c r="H20" s="160">
        <f>H21+H30+H31+H39+H51</f>
        <v>32299577.159999996</v>
      </c>
      <c r="I20" s="151">
        <f>SUM(I21,I31,I39)</f>
        <v>0.9990663324405109</v>
      </c>
      <c r="J20" s="163">
        <v>982</v>
      </c>
      <c r="K20" s="163">
        <v>98189</v>
      </c>
      <c r="L20" s="163">
        <v>70411</v>
      </c>
      <c r="M20" s="151">
        <v>1</v>
      </c>
      <c r="N20" s="152">
        <v>27</v>
      </c>
      <c r="O20" s="153">
        <v>1552</v>
      </c>
      <c r="P20" s="153">
        <v>1393</v>
      </c>
      <c r="Q20" s="157">
        <v>1.0006447453255964</v>
      </c>
      <c r="R20" s="163">
        <v>1219</v>
      </c>
      <c r="S20" s="163">
        <v>130765</v>
      </c>
      <c r="T20" s="163">
        <v>100948</v>
      </c>
      <c r="U20" s="151">
        <v>1</v>
      </c>
      <c r="V20" s="155">
        <f>V21+V30+V31+V39+V51</f>
        <v>42486</v>
      </c>
      <c r="W20" s="156">
        <f>W21+W30+W31+W39+W47+W51</f>
        <v>75806.930381056</v>
      </c>
      <c r="X20" s="156">
        <f>X21+X30+X31+X39+X47+X51</f>
        <v>63679.99432496</v>
      </c>
      <c r="Y20" s="157">
        <f>Y21+Y30+Y31+Y39+Y47+Y51</f>
        <v>1</v>
      </c>
      <c r="Z20" s="170"/>
      <c r="AA20" s="170"/>
      <c r="AB20" s="170"/>
      <c r="AC20" s="157">
        <f>IF(AA$15=0,"",IF(AA20=0,"",AA20/AA$15))</f>
      </c>
      <c r="AD20" s="155">
        <v>12785</v>
      </c>
      <c r="AE20" s="156">
        <v>47277</v>
      </c>
      <c r="AF20" s="156">
        <v>40139</v>
      </c>
      <c r="AG20" s="151">
        <v>1</v>
      </c>
      <c r="AH20" s="155">
        <v>45516</v>
      </c>
      <c r="AI20" s="156">
        <v>66489</v>
      </c>
      <c r="AJ20" s="156">
        <v>60490</v>
      </c>
      <c r="AK20" s="157">
        <v>1</v>
      </c>
      <c r="AL20" s="30"/>
    </row>
    <row r="21" spans="1:38" ht="15.75">
      <c r="A21" s="12" t="s">
        <v>17</v>
      </c>
      <c r="B21" s="105">
        <v>78</v>
      </c>
      <c r="C21" s="106">
        <v>14511</v>
      </c>
      <c r="D21" s="106">
        <v>14151</v>
      </c>
      <c r="E21" s="54">
        <v>0.3858</v>
      </c>
      <c r="F21" s="66">
        <f>SUM(F22:F29)</f>
        <v>92</v>
      </c>
      <c r="G21" s="107">
        <f>SUM(G22:G29)</f>
        <v>17350024.48</v>
      </c>
      <c r="H21" s="107">
        <f>SUM(H22:H29)</f>
        <v>12677030.91</v>
      </c>
      <c r="I21" s="57">
        <f aca="true" t="shared" si="1" ref="I21:I28">IF(G$15=0,"",IF(G21=0,"",G21/G$15))</f>
        <v>0.4262935529819879</v>
      </c>
      <c r="J21" s="89">
        <v>75</v>
      </c>
      <c r="K21" s="90">
        <v>14633</v>
      </c>
      <c r="L21" s="90">
        <v>11123</v>
      </c>
      <c r="M21" s="60">
        <v>0.14902891362576257</v>
      </c>
      <c r="N21" s="91">
        <v>0</v>
      </c>
      <c r="O21" s="94">
        <v>0</v>
      </c>
      <c r="P21" s="94">
        <v>0</v>
      </c>
      <c r="Q21" s="60">
        <v>0</v>
      </c>
      <c r="R21" s="90">
        <v>71</v>
      </c>
      <c r="S21" s="90">
        <v>19642</v>
      </c>
      <c r="T21" s="90">
        <v>15121</v>
      </c>
      <c r="U21" s="60">
        <v>0.1502083890949413</v>
      </c>
      <c r="V21" s="64">
        <f>SUM(V22:V29)</f>
        <v>5</v>
      </c>
      <c r="W21" s="95">
        <f>SUM(W22:W29)</f>
        <v>615.498</v>
      </c>
      <c r="X21" s="95">
        <f>SUM(X22:X29)</f>
        <v>498.803</v>
      </c>
      <c r="Y21" s="42">
        <f>W21/W20</f>
        <v>0.008119284040470947</v>
      </c>
      <c r="Z21" s="64">
        <v>219</v>
      </c>
      <c r="AA21" s="64">
        <v>119221</v>
      </c>
      <c r="AB21" s="64">
        <v>98389</v>
      </c>
      <c r="AC21" s="57">
        <f aca="true" t="shared" si="2" ref="AC21:AC40">IF(AA$15=0,"",IF(AA21=0,"",AA21/AA$15))</f>
        <v>0.37507039196131664</v>
      </c>
      <c r="AD21" s="90">
        <v>2274</v>
      </c>
      <c r="AE21" s="90">
        <v>14852</v>
      </c>
      <c r="AF21" s="90">
        <v>12707</v>
      </c>
      <c r="AG21" s="83">
        <v>0.31414852888296635</v>
      </c>
      <c r="AH21" s="64">
        <v>27</v>
      </c>
      <c r="AI21" s="95">
        <v>532</v>
      </c>
      <c r="AJ21" s="95">
        <v>339</v>
      </c>
      <c r="AK21" s="42">
        <v>0.008001323527199988</v>
      </c>
      <c r="AL21" s="31"/>
    </row>
    <row r="22" spans="1:38" ht="15.75">
      <c r="A22" s="13" t="s">
        <v>18</v>
      </c>
      <c r="B22" s="87">
        <v>48</v>
      </c>
      <c r="C22" s="88">
        <v>11805</v>
      </c>
      <c r="D22" s="88">
        <v>11773</v>
      </c>
      <c r="E22" s="73">
        <v>0.4997036911615306</v>
      </c>
      <c r="F22" s="64">
        <v>52</v>
      </c>
      <c r="G22" s="92">
        <v>6074448.51</v>
      </c>
      <c r="H22" s="92">
        <v>4453055.72</v>
      </c>
      <c r="I22" s="42">
        <f t="shared" si="1"/>
        <v>0.14925040830455602</v>
      </c>
      <c r="J22" s="89">
        <v>0</v>
      </c>
      <c r="K22" s="90">
        <v>0</v>
      </c>
      <c r="L22" s="90">
        <v>0</v>
      </c>
      <c r="M22" s="83">
        <v>0</v>
      </c>
      <c r="N22" s="91">
        <v>0</v>
      </c>
      <c r="O22" s="94">
        <v>0</v>
      </c>
      <c r="P22" s="94">
        <v>0</v>
      </c>
      <c r="Q22" s="60">
        <v>0</v>
      </c>
      <c r="R22" s="90">
        <v>44</v>
      </c>
      <c r="S22" s="90">
        <v>16098</v>
      </c>
      <c r="T22" s="90">
        <v>12528</v>
      </c>
      <c r="U22" s="83">
        <v>0.12310633579321684</v>
      </c>
      <c r="V22" s="64">
        <v>0</v>
      </c>
      <c r="W22" s="95">
        <v>0</v>
      </c>
      <c r="X22" s="95">
        <v>0</v>
      </c>
      <c r="Y22" s="42">
        <v>0</v>
      </c>
      <c r="Z22" s="64">
        <v>45</v>
      </c>
      <c r="AA22" s="64">
        <v>8869</v>
      </c>
      <c r="AB22" s="64">
        <v>6249</v>
      </c>
      <c r="AC22" s="42">
        <f t="shared" si="2"/>
        <v>0.027901957761677202</v>
      </c>
      <c r="AD22" s="64">
        <v>69</v>
      </c>
      <c r="AE22" s="95">
        <v>5883</v>
      </c>
      <c r="AF22" s="95">
        <v>4747</v>
      </c>
      <c r="AG22" s="83">
        <v>0.12443682974808046</v>
      </c>
      <c r="AH22" s="64">
        <v>7</v>
      </c>
      <c r="AI22" s="95">
        <v>498</v>
      </c>
      <c r="AJ22" s="95">
        <v>308</v>
      </c>
      <c r="AK22" s="42">
        <v>0.007489960745386455</v>
      </c>
      <c r="AL22" s="15"/>
    </row>
    <row r="23" spans="1:38" ht="15.75">
      <c r="A23" s="13" t="s">
        <v>19</v>
      </c>
      <c r="B23" s="87">
        <v>3</v>
      </c>
      <c r="C23" s="88">
        <v>812</v>
      </c>
      <c r="D23" s="88">
        <v>811</v>
      </c>
      <c r="E23" s="73">
        <v>0.03437182526244497</v>
      </c>
      <c r="F23" s="108">
        <v>2</v>
      </c>
      <c r="G23" s="109">
        <v>821766.4</v>
      </c>
      <c r="H23" s="109">
        <v>575236.48</v>
      </c>
      <c r="I23" s="42">
        <f t="shared" si="1"/>
        <v>0.02019096392521156</v>
      </c>
      <c r="J23" s="89">
        <v>0</v>
      </c>
      <c r="K23" s="90">
        <v>0</v>
      </c>
      <c r="L23" s="90">
        <v>0</v>
      </c>
      <c r="M23" s="83">
        <v>0</v>
      </c>
      <c r="N23" s="91">
        <v>0</v>
      </c>
      <c r="O23" s="94">
        <v>0</v>
      </c>
      <c r="P23" s="94">
        <v>0</v>
      </c>
      <c r="Q23" s="60">
        <v>0</v>
      </c>
      <c r="R23" s="89">
        <v>0</v>
      </c>
      <c r="S23" s="89">
        <v>0</v>
      </c>
      <c r="T23" s="89">
        <v>0</v>
      </c>
      <c r="U23" s="83">
        <v>0</v>
      </c>
      <c r="V23" s="64">
        <v>0</v>
      </c>
      <c r="W23" s="95">
        <v>0</v>
      </c>
      <c r="X23" s="95">
        <v>0</v>
      </c>
      <c r="Y23" s="42">
        <v>0</v>
      </c>
      <c r="Z23" s="64">
        <v>8</v>
      </c>
      <c r="AA23" s="64">
        <v>348</v>
      </c>
      <c r="AB23" s="64">
        <v>338</v>
      </c>
      <c r="AC23" s="42">
        <f t="shared" si="2"/>
        <v>0.0010948112866234825</v>
      </c>
      <c r="AD23" s="64">
        <v>2</v>
      </c>
      <c r="AE23" s="95">
        <v>170</v>
      </c>
      <c r="AF23" s="95">
        <v>170</v>
      </c>
      <c r="AG23" s="83">
        <v>0.003595828838547285</v>
      </c>
      <c r="AH23" s="64">
        <v>0</v>
      </c>
      <c r="AI23" s="95">
        <v>0</v>
      </c>
      <c r="AJ23" s="95">
        <v>0</v>
      </c>
      <c r="AK23" s="42">
        <v>0</v>
      </c>
      <c r="AL23" s="15"/>
    </row>
    <row r="24" spans="1:38" ht="15.75">
      <c r="A24" s="13" t="s">
        <v>20</v>
      </c>
      <c r="B24" s="87">
        <v>13</v>
      </c>
      <c r="C24" s="88">
        <v>664</v>
      </c>
      <c r="D24" s="88">
        <v>640</v>
      </c>
      <c r="E24" s="73">
        <v>0.028107009820521504</v>
      </c>
      <c r="F24" s="108">
        <v>21</v>
      </c>
      <c r="G24" s="109">
        <v>6380646.13</v>
      </c>
      <c r="H24" s="109">
        <v>4867767.25</v>
      </c>
      <c r="I24" s="42">
        <f t="shared" si="1"/>
        <v>0.15677374474104896</v>
      </c>
      <c r="J24" s="89">
        <v>16</v>
      </c>
      <c r="K24" s="90">
        <v>2040</v>
      </c>
      <c r="L24" s="90">
        <v>1407</v>
      </c>
      <c r="M24" s="83">
        <v>0.020776258032977217</v>
      </c>
      <c r="N24" s="91">
        <v>0</v>
      </c>
      <c r="O24" s="94">
        <v>0</v>
      </c>
      <c r="P24" s="94">
        <v>0</v>
      </c>
      <c r="Q24" s="60">
        <v>0</v>
      </c>
      <c r="R24" s="89">
        <v>0</v>
      </c>
      <c r="S24" s="89">
        <v>0</v>
      </c>
      <c r="T24" s="89">
        <v>0</v>
      </c>
      <c r="U24" s="83">
        <v>0</v>
      </c>
      <c r="V24" s="64">
        <v>0</v>
      </c>
      <c r="W24" s="95">
        <v>0</v>
      </c>
      <c r="X24" s="95">
        <v>0</v>
      </c>
      <c r="Y24" s="42">
        <v>0</v>
      </c>
      <c r="Z24" s="64">
        <v>1</v>
      </c>
      <c r="AA24" s="64">
        <v>9.36862</v>
      </c>
      <c r="AB24" s="64">
        <v>9.36862</v>
      </c>
      <c r="AC24" s="42">
        <f t="shared" si="2"/>
        <v>2.9473767000248535E-05</v>
      </c>
      <c r="AD24" s="64">
        <v>1</v>
      </c>
      <c r="AE24" s="95">
        <v>8</v>
      </c>
      <c r="AF24" s="95">
        <v>7</v>
      </c>
      <c r="AG24" s="83">
        <v>0.00016921547475516637</v>
      </c>
      <c r="AH24" s="64">
        <v>0</v>
      </c>
      <c r="AI24" s="95">
        <v>0</v>
      </c>
      <c r="AJ24" s="95">
        <v>0</v>
      </c>
      <c r="AK24" s="42">
        <v>0</v>
      </c>
      <c r="AL24" s="15"/>
    </row>
    <row r="25" spans="1:38" ht="15.75">
      <c r="A25" s="13" t="s">
        <v>21</v>
      </c>
      <c r="B25" s="87">
        <v>6</v>
      </c>
      <c r="C25" s="88">
        <v>707</v>
      </c>
      <c r="D25" s="88">
        <v>416</v>
      </c>
      <c r="E25" s="73">
        <v>0.029927192685404672</v>
      </c>
      <c r="F25" s="108">
        <v>1</v>
      </c>
      <c r="G25" s="109">
        <v>35341.07</v>
      </c>
      <c r="H25" s="109">
        <v>35341.07</v>
      </c>
      <c r="I25" s="42">
        <f t="shared" si="1"/>
        <v>0.0008683371204376043</v>
      </c>
      <c r="J25" s="89">
        <v>20</v>
      </c>
      <c r="K25" s="90">
        <v>5380</v>
      </c>
      <c r="L25" s="90">
        <v>4098</v>
      </c>
      <c r="M25" s="83">
        <v>0.05479228834187129</v>
      </c>
      <c r="N25" s="91">
        <v>0</v>
      </c>
      <c r="O25" s="94">
        <v>0</v>
      </c>
      <c r="P25" s="94">
        <v>0</v>
      </c>
      <c r="Q25" s="60">
        <v>0</v>
      </c>
      <c r="R25" s="89">
        <v>0</v>
      </c>
      <c r="S25" s="89">
        <v>0</v>
      </c>
      <c r="T25" s="89">
        <v>0</v>
      </c>
      <c r="U25" s="83">
        <v>0</v>
      </c>
      <c r="V25" s="64">
        <v>0</v>
      </c>
      <c r="W25" s="95">
        <v>0</v>
      </c>
      <c r="X25" s="95">
        <v>0</v>
      </c>
      <c r="Y25" s="42">
        <v>0</v>
      </c>
      <c r="Z25" s="64">
        <v>27</v>
      </c>
      <c r="AA25" s="64">
        <v>2435</v>
      </c>
      <c r="AB25" s="64">
        <v>1954</v>
      </c>
      <c r="AC25" s="42">
        <f t="shared" si="2"/>
        <v>0.007660532996920056</v>
      </c>
      <c r="AD25" s="64">
        <v>0</v>
      </c>
      <c r="AE25" s="95">
        <v>0</v>
      </c>
      <c r="AF25" s="95">
        <v>0</v>
      </c>
      <c r="AG25" s="83">
        <v>0</v>
      </c>
      <c r="AH25" s="64">
        <v>0</v>
      </c>
      <c r="AI25" s="95">
        <v>0</v>
      </c>
      <c r="AJ25" s="95">
        <v>0</v>
      </c>
      <c r="AK25" s="42">
        <v>0</v>
      </c>
      <c r="AL25" s="15"/>
    </row>
    <row r="26" spans="1:38" ht="15.75">
      <c r="A26" s="13" t="s">
        <v>22</v>
      </c>
      <c r="B26" s="87">
        <v>0</v>
      </c>
      <c r="C26" s="88">
        <v>0</v>
      </c>
      <c r="D26" s="88">
        <v>0</v>
      </c>
      <c r="E26" s="73">
        <v>0</v>
      </c>
      <c r="F26" s="108">
        <v>1</v>
      </c>
      <c r="G26" s="109">
        <v>13268.01</v>
      </c>
      <c r="H26" s="109">
        <v>10268</v>
      </c>
      <c r="I26" s="42">
        <f t="shared" si="1"/>
        <v>0.0003259976451572445</v>
      </c>
      <c r="J26" s="89">
        <v>0</v>
      </c>
      <c r="K26" s="90">
        <v>0</v>
      </c>
      <c r="L26" s="90">
        <v>0</v>
      </c>
      <c r="M26" s="83">
        <v>0</v>
      </c>
      <c r="N26" s="91">
        <v>0</v>
      </c>
      <c r="O26" s="94">
        <v>0</v>
      </c>
      <c r="P26" s="94">
        <v>0</v>
      </c>
      <c r="Q26" s="60">
        <v>0</v>
      </c>
      <c r="R26" s="89">
        <v>0</v>
      </c>
      <c r="S26" s="89">
        <v>0</v>
      </c>
      <c r="T26" s="89">
        <v>0</v>
      </c>
      <c r="U26" s="83">
        <v>0</v>
      </c>
      <c r="V26" s="64">
        <v>0</v>
      </c>
      <c r="W26" s="95">
        <v>0</v>
      </c>
      <c r="X26" s="95">
        <v>0</v>
      </c>
      <c r="Y26" s="42">
        <v>0</v>
      </c>
      <c r="Z26" s="64">
        <v>0</v>
      </c>
      <c r="AA26" s="64">
        <v>0</v>
      </c>
      <c r="AB26" s="64">
        <v>0</v>
      </c>
      <c r="AC26" s="42">
        <f>AA26/AA22</f>
        <v>0</v>
      </c>
      <c r="AD26" s="64">
        <v>42</v>
      </c>
      <c r="AE26" s="95">
        <v>77</v>
      </c>
      <c r="AF26" s="95">
        <v>68</v>
      </c>
      <c r="AG26" s="83">
        <v>0.0016286989445184763</v>
      </c>
      <c r="AH26" s="64">
        <v>4</v>
      </c>
      <c r="AI26" s="95">
        <v>11</v>
      </c>
      <c r="AJ26" s="95">
        <v>10</v>
      </c>
      <c r="AK26" s="42">
        <v>0.000165440899998496</v>
      </c>
      <c r="AL26" s="15"/>
    </row>
    <row r="27" spans="1:38" ht="15.75">
      <c r="A27" s="13" t="s">
        <v>23</v>
      </c>
      <c r="B27" s="87">
        <v>0</v>
      </c>
      <c r="C27" s="88">
        <v>0</v>
      </c>
      <c r="D27" s="88">
        <v>0</v>
      </c>
      <c r="E27" s="73">
        <v>0</v>
      </c>
      <c r="F27" s="108">
        <v>7</v>
      </c>
      <c r="G27" s="109">
        <v>3236449.42</v>
      </c>
      <c r="H27" s="109">
        <v>2173192.91</v>
      </c>
      <c r="I27" s="42">
        <f t="shared" si="1"/>
        <v>0.07952020608897112</v>
      </c>
      <c r="J27" s="89">
        <v>3</v>
      </c>
      <c r="K27" s="90">
        <v>1554</v>
      </c>
      <c r="L27" s="90">
        <v>1354</v>
      </c>
      <c r="M27" s="83">
        <v>0.015826620089826764</v>
      </c>
      <c r="N27" s="91">
        <v>0</v>
      </c>
      <c r="O27" s="94">
        <v>0</v>
      </c>
      <c r="P27" s="94">
        <v>0</v>
      </c>
      <c r="Q27" s="60">
        <v>0</v>
      </c>
      <c r="R27" s="90">
        <v>15</v>
      </c>
      <c r="S27" s="90">
        <v>1759</v>
      </c>
      <c r="T27" s="90">
        <v>1287</v>
      </c>
      <c r="U27" s="83">
        <v>0.013451611669789316</v>
      </c>
      <c r="V27" s="64">
        <v>0</v>
      </c>
      <c r="W27" s="95">
        <v>0</v>
      </c>
      <c r="X27" s="95">
        <v>0</v>
      </c>
      <c r="Y27" s="42">
        <v>0</v>
      </c>
      <c r="Z27" s="64">
        <v>57</v>
      </c>
      <c r="AA27" s="64">
        <v>9232</v>
      </c>
      <c r="AB27" s="64">
        <v>6869</v>
      </c>
      <c r="AC27" s="42">
        <f t="shared" si="2"/>
        <v>0.02904395918996549</v>
      </c>
      <c r="AD27" s="64">
        <v>26</v>
      </c>
      <c r="AE27" s="95">
        <v>336</v>
      </c>
      <c r="AF27" s="95">
        <v>212</v>
      </c>
      <c r="AG27" s="83">
        <v>0.007107049939716987</v>
      </c>
      <c r="AH27" s="64">
        <v>16</v>
      </c>
      <c r="AI27" s="95">
        <v>23</v>
      </c>
      <c r="AJ27" s="95">
        <v>21</v>
      </c>
      <c r="AK27" s="42">
        <v>0.00034592188181503707</v>
      </c>
      <c r="AL27" s="15"/>
    </row>
    <row r="28" spans="1:38" ht="15.75">
      <c r="A28" s="13" t="s">
        <v>24</v>
      </c>
      <c r="B28" s="87">
        <v>0</v>
      </c>
      <c r="C28" s="88">
        <v>0</v>
      </c>
      <c r="D28" s="88">
        <v>0</v>
      </c>
      <c r="E28" s="73">
        <v>0</v>
      </c>
      <c r="F28" s="108">
        <v>3</v>
      </c>
      <c r="G28" s="109">
        <v>462505</v>
      </c>
      <c r="H28" s="109">
        <v>356973.49</v>
      </c>
      <c r="I28" s="83">
        <f t="shared" si="1"/>
        <v>0.01136383985793283</v>
      </c>
      <c r="J28" s="89">
        <v>3</v>
      </c>
      <c r="K28" s="90">
        <v>251</v>
      </c>
      <c r="L28" s="90">
        <v>171</v>
      </c>
      <c r="M28" s="83">
        <v>0.0025562944932731773</v>
      </c>
      <c r="N28" s="91">
        <v>0</v>
      </c>
      <c r="O28" s="94">
        <v>0</v>
      </c>
      <c r="P28" s="94">
        <v>0</v>
      </c>
      <c r="Q28" s="60">
        <v>0</v>
      </c>
      <c r="R28" s="90">
        <v>3</v>
      </c>
      <c r="S28" s="90">
        <v>93</v>
      </c>
      <c r="T28" s="90">
        <v>66</v>
      </c>
      <c r="U28" s="83">
        <v>0.000711199479983176</v>
      </c>
      <c r="V28" s="64">
        <v>0</v>
      </c>
      <c r="W28" s="95">
        <v>0</v>
      </c>
      <c r="X28" s="95">
        <v>0</v>
      </c>
      <c r="Y28" s="42">
        <v>0</v>
      </c>
      <c r="Z28" s="64">
        <v>8</v>
      </c>
      <c r="AA28" s="64">
        <v>1220</v>
      </c>
      <c r="AB28" s="64">
        <v>970</v>
      </c>
      <c r="AC28" s="42">
        <f t="shared" si="2"/>
        <v>0.003838131522070829</v>
      </c>
      <c r="AD28" s="64">
        <v>118</v>
      </c>
      <c r="AE28" s="95">
        <v>246</v>
      </c>
      <c r="AF28" s="95">
        <v>215</v>
      </c>
      <c r="AG28" s="83">
        <v>0.005203375848721365</v>
      </c>
      <c r="AH28" s="64">
        <v>0</v>
      </c>
      <c r="AI28" s="95">
        <v>0</v>
      </c>
      <c r="AJ28" s="95">
        <v>0</v>
      </c>
      <c r="AK28" s="42">
        <v>0</v>
      </c>
      <c r="AL28" s="15"/>
    </row>
    <row r="29" spans="1:38" ht="15.75">
      <c r="A29" s="13" t="s">
        <v>25</v>
      </c>
      <c r="B29" s="87">
        <v>8</v>
      </c>
      <c r="C29" s="88">
        <v>523</v>
      </c>
      <c r="D29" s="88">
        <v>511</v>
      </c>
      <c r="E29" s="73">
        <v>0.02213850321706739</v>
      </c>
      <c r="F29" s="108">
        <v>5</v>
      </c>
      <c r="G29" s="109">
        <f>108290+217309.94</f>
        <v>325599.94</v>
      </c>
      <c r="H29" s="109">
        <f>81217.49+123978.5</f>
        <v>205195.99</v>
      </c>
      <c r="I29" s="42">
        <f>IF(G$15=0,"",IF(G29=0,"",G29/G$15))</f>
        <v>0.008000055298672528</v>
      </c>
      <c r="J29" s="89">
        <v>33</v>
      </c>
      <c r="K29" s="90">
        <v>5408</v>
      </c>
      <c r="L29" s="90">
        <v>4093</v>
      </c>
      <c r="M29" s="83">
        <v>0.055077452667814115</v>
      </c>
      <c r="N29" s="91">
        <v>0</v>
      </c>
      <c r="O29" s="94">
        <v>0</v>
      </c>
      <c r="P29" s="94">
        <v>0</v>
      </c>
      <c r="Q29" s="60">
        <v>0</v>
      </c>
      <c r="R29" s="90">
        <v>9</v>
      </c>
      <c r="S29" s="90">
        <v>1692</v>
      </c>
      <c r="T29" s="90">
        <v>1240</v>
      </c>
      <c r="U29" s="83">
        <v>0.012939242151951975</v>
      </c>
      <c r="V29" s="64">
        <v>5</v>
      </c>
      <c r="W29" s="95">
        <v>615.498</v>
      </c>
      <c r="X29" s="95">
        <v>498.803</v>
      </c>
      <c r="Y29" s="42">
        <f>W29/W20</f>
        <v>0.008119284040470947</v>
      </c>
      <c r="Z29" s="64">
        <v>73</v>
      </c>
      <c r="AA29" s="64">
        <v>97108</v>
      </c>
      <c r="AB29" s="64">
        <v>82000</v>
      </c>
      <c r="AC29" s="42">
        <f t="shared" si="2"/>
        <v>0.3055026851190607</v>
      </c>
      <c r="AD29" s="64">
        <v>2016</v>
      </c>
      <c r="AE29" s="95">
        <v>8132</v>
      </c>
      <c r="AF29" s="95">
        <v>7288</v>
      </c>
      <c r="AG29" s="83">
        <v>0.1720075300886266</v>
      </c>
      <c r="AH29" s="64">
        <v>0</v>
      </c>
      <c r="AI29" s="95">
        <v>0</v>
      </c>
      <c r="AJ29" s="95">
        <v>0</v>
      </c>
      <c r="AK29" s="42">
        <v>0</v>
      </c>
      <c r="AL29" s="15"/>
    </row>
    <row r="30" spans="1:38" s="39" customFormat="1" ht="15.75">
      <c r="A30" s="37" t="s">
        <v>26</v>
      </c>
      <c r="B30" s="105">
        <v>3</v>
      </c>
      <c r="C30" s="106">
        <v>39</v>
      </c>
      <c r="D30" s="106">
        <v>33</v>
      </c>
      <c r="E30" s="65">
        <v>0.0016508635286149678</v>
      </c>
      <c r="F30" s="110">
        <v>0</v>
      </c>
      <c r="G30" s="90">
        <v>0</v>
      </c>
      <c r="H30" s="90">
        <v>0</v>
      </c>
      <c r="I30" s="90">
        <v>0</v>
      </c>
      <c r="J30" s="89">
        <v>58</v>
      </c>
      <c r="K30" s="90">
        <v>3431</v>
      </c>
      <c r="L30" s="90">
        <v>3090</v>
      </c>
      <c r="M30" s="60">
        <v>0.03494281436820825</v>
      </c>
      <c r="N30" s="111">
        <v>0</v>
      </c>
      <c r="O30" s="112">
        <v>0</v>
      </c>
      <c r="P30" s="112">
        <v>0</v>
      </c>
      <c r="Q30" s="67">
        <v>0</v>
      </c>
      <c r="R30" s="101">
        <v>37</v>
      </c>
      <c r="S30" s="101">
        <v>4062</v>
      </c>
      <c r="T30" s="101">
        <v>2649</v>
      </c>
      <c r="U30" s="68">
        <v>0.031063357932168394</v>
      </c>
      <c r="V30" s="66">
        <v>1</v>
      </c>
      <c r="W30" s="113">
        <v>25</v>
      </c>
      <c r="X30" s="113">
        <v>17.5</v>
      </c>
      <c r="Y30" s="70">
        <f>W30/W20</f>
        <v>0.00032978515123001807</v>
      </c>
      <c r="Z30" s="66">
        <v>26</v>
      </c>
      <c r="AA30" s="66">
        <v>3873</v>
      </c>
      <c r="AB30" s="66">
        <v>2982</v>
      </c>
      <c r="AC30" s="67">
        <f t="shared" si="2"/>
        <v>0.012184494577852723</v>
      </c>
      <c r="AD30" s="64">
        <v>735</v>
      </c>
      <c r="AE30" s="95">
        <v>1450</v>
      </c>
      <c r="AF30" s="95">
        <v>1225</v>
      </c>
      <c r="AG30" s="60">
        <v>0.030670304799373903</v>
      </c>
      <c r="AH30" s="64">
        <v>3512</v>
      </c>
      <c r="AI30" s="95">
        <v>6044</v>
      </c>
      <c r="AJ30" s="95">
        <v>5185</v>
      </c>
      <c r="AK30" s="42">
        <v>0.09090225450826453</v>
      </c>
      <c r="AL30" s="38"/>
    </row>
    <row r="31" spans="1:38" ht="15.75">
      <c r="A31" s="12" t="s">
        <v>27</v>
      </c>
      <c r="B31" s="106">
        <v>17</v>
      </c>
      <c r="C31" s="106">
        <v>1842</v>
      </c>
      <c r="D31" s="105">
        <v>1690</v>
      </c>
      <c r="E31" s="54"/>
      <c r="F31" s="110">
        <f>SUM(F32:F38)</f>
        <v>60</v>
      </c>
      <c r="G31" s="114">
        <f>SUM(G32:G38)</f>
        <v>4192153.1999999997</v>
      </c>
      <c r="H31" s="114">
        <f>SUM(H32:H38)</f>
        <v>3937244.35</v>
      </c>
      <c r="I31" s="57">
        <f>IF(G$15=0,"",IF(G31=0,"",G31/G$15))</f>
        <v>0.10300203808547076</v>
      </c>
      <c r="J31" s="89">
        <v>91</v>
      </c>
      <c r="K31" s="90">
        <v>15013</v>
      </c>
      <c r="L31" s="90">
        <v>10297</v>
      </c>
      <c r="M31" s="60">
        <v>0.15289900090641517</v>
      </c>
      <c r="N31" s="115">
        <v>7</v>
      </c>
      <c r="O31" s="94">
        <v>655</v>
      </c>
      <c r="P31" s="94">
        <v>596</v>
      </c>
      <c r="Q31" s="60">
        <v>0.4223081882656351</v>
      </c>
      <c r="R31" s="90">
        <v>136</v>
      </c>
      <c r="S31" s="90">
        <v>41539</v>
      </c>
      <c r="T31" s="90">
        <v>33724</v>
      </c>
      <c r="U31" s="60">
        <v>0.31766145375291555</v>
      </c>
      <c r="V31" s="64">
        <f>SUM(V32:V38)</f>
        <v>12</v>
      </c>
      <c r="W31" s="95">
        <f>SUM(W32:W38)</f>
        <v>1821.724</v>
      </c>
      <c r="X31" s="95">
        <f>SUM(X32:X38)</f>
        <v>1814.725</v>
      </c>
      <c r="Y31" s="42">
        <f>W31/W20</f>
        <v>0.024031100993574136</v>
      </c>
      <c r="Z31" s="64">
        <v>614</v>
      </c>
      <c r="AA31" s="64">
        <v>66349</v>
      </c>
      <c r="AB31" s="64">
        <v>59783</v>
      </c>
      <c r="AC31" s="57">
        <f t="shared" si="2"/>
        <v>0.20873458062121103</v>
      </c>
      <c r="AD31" s="90">
        <v>134</v>
      </c>
      <c r="AE31" s="90">
        <v>2417</v>
      </c>
      <c r="AF31" s="90">
        <v>2342</v>
      </c>
      <c r="AG31" s="60">
        <v>0.051124225310404635</v>
      </c>
      <c r="AH31" s="95">
        <v>42</v>
      </c>
      <c r="AI31" s="95">
        <v>1930</v>
      </c>
      <c r="AJ31" s="95">
        <v>1891</v>
      </c>
      <c r="AK31" s="42">
        <v>0.029027357908827024</v>
      </c>
      <c r="AL31" s="31"/>
    </row>
    <row r="32" spans="1:38" ht="15.75">
      <c r="A32" s="13" t="s">
        <v>28</v>
      </c>
      <c r="B32" s="87">
        <v>12</v>
      </c>
      <c r="C32" s="88">
        <v>1654</v>
      </c>
      <c r="D32" s="88">
        <v>1543</v>
      </c>
      <c r="E32" s="73">
        <v>0.07001354554690145</v>
      </c>
      <c r="F32" s="108">
        <v>22</v>
      </c>
      <c r="G32" s="109">
        <v>2036043.45</v>
      </c>
      <c r="H32" s="109">
        <v>1978982.33</v>
      </c>
      <c r="I32" s="42">
        <f>IF(G$15=0,"",IF(G32=0,"",G32/G$15))</f>
        <v>0.0500259926046055</v>
      </c>
      <c r="J32" s="89">
        <v>36</v>
      </c>
      <c r="K32" s="90">
        <v>3748</v>
      </c>
      <c r="L32" s="90">
        <v>2584</v>
      </c>
      <c r="M32" s="83">
        <v>0.03817128191548951</v>
      </c>
      <c r="N32" s="91">
        <v>4</v>
      </c>
      <c r="O32" s="94">
        <v>468</v>
      </c>
      <c r="P32" s="94">
        <v>432</v>
      </c>
      <c r="Q32" s="83">
        <v>0.27852998065764023</v>
      </c>
      <c r="R32" s="90">
        <v>57</v>
      </c>
      <c r="S32" s="90">
        <v>21150</v>
      </c>
      <c r="T32" s="90">
        <v>17470</v>
      </c>
      <c r="U32" s="83">
        <v>0.1617405268993997</v>
      </c>
      <c r="V32" s="64">
        <v>10</v>
      </c>
      <c r="W32" s="95">
        <v>1690.598</v>
      </c>
      <c r="X32" s="95">
        <v>1690.598</v>
      </c>
      <c r="Y32" s="42">
        <f>IF(W$15=0,"",IF(W32=0,"",W32/W$15))</f>
        <v>0.02230136468396664</v>
      </c>
      <c r="Z32" s="64">
        <v>0</v>
      </c>
      <c r="AA32" s="64">
        <v>0</v>
      </c>
      <c r="AB32" s="64">
        <v>0</v>
      </c>
      <c r="AC32" s="42">
        <v>0</v>
      </c>
      <c r="AD32" s="64">
        <v>7</v>
      </c>
      <c r="AE32" s="95">
        <v>1703</v>
      </c>
      <c r="AF32" s="95">
        <v>1699</v>
      </c>
      <c r="AG32" s="83">
        <v>0.03602174418850604</v>
      </c>
      <c r="AH32" s="64">
        <v>0</v>
      </c>
      <c r="AI32" s="95">
        <v>0</v>
      </c>
      <c r="AJ32" s="95">
        <v>0</v>
      </c>
      <c r="AK32" s="42">
        <v>0</v>
      </c>
      <c r="AL32" s="15"/>
    </row>
    <row r="33" spans="1:38" ht="15.75">
      <c r="A33" s="14" t="s">
        <v>29</v>
      </c>
      <c r="B33" s="87">
        <v>3</v>
      </c>
      <c r="C33" s="88">
        <v>105</v>
      </c>
      <c r="D33" s="88">
        <v>93</v>
      </c>
      <c r="E33" s="116">
        <v>0.004444632577040298</v>
      </c>
      <c r="F33" s="117">
        <v>4</v>
      </c>
      <c r="G33" s="118">
        <v>305631</v>
      </c>
      <c r="H33" s="118">
        <v>292482.75</v>
      </c>
      <c r="I33" s="119">
        <f>IF(G$15=0,"",IF(G33=0,"",G33/G$15))</f>
        <v>0.007509414470373009</v>
      </c>
      <c r="J33" s="120">
        <v>45</v>
      </c>
      <c r="K33" s="121">
        <v>9290</v>
      </c>
      <c r="L33" s="121">
        <v>6315</v>
      </c>
      <c r="M33" s="122">
        <v>0.09461344957174429</v>
      </c>
      <c r="N33" s="91">
        <v>0</v>
      </c>
      <c r="O33" s="94">
        <v>0</v>
      </c>
      <c r="P33" s="94">
        <v>0</v>
      </c>
      <c r="Q33" s="83">
        <v>0</v>
      </c>
      <c r="R33" s="121">
        <v>17</v>
      </c>
      <c r="S33" s="121">
        <v>3445</v>
      </c>
      <c r="T33" s="121">
        <v>2934</v>
      </c>
      <c r="U33" s="122">
        <v>0.02634496998432302</v>
      </c>
      <c r="V33" s="123">
        <v>0</v>
      </c>
      <c r="W33" s="124">
        <v>0</v>
      </c>
      <c r="X33" s="124">
        <v>0</v>
      </c>
      <c r="Y33" s="42">
        <v>0</v>
      </c>
      <c r="Z33" s="123">
        <v>0</v>
      </c>
      <c r="AA33" s="123">
        <v>0</v>
      </c>
      <c r="AB33" s="123">
        <v>0</v>
      </c>
      <c r="AC33" s="42">
        <v>0</v>
      </c>
      <c r="AD33" s="123">
        <v>3</v>
      </c>
      <c r="AE33" s="124">
        <v>352</v>
      </c>
      <c r="AF33" s="124">
        <v>312</v>
      </c>
      <c r="AG33" s="83">
        <v>0.00744548088922732</v>
      </c>
      <c r="AH33" s="123">
        <v>6</v>
      </c>
      <c r="AI33" s="124">
        <v>1657</v>
      </c>
      <c r="AJ33" s="124">
        <v>1657</v>
      </c>
      <c r="AK33" s="42">
        <v>0.024921415572500716</v>
      </c>
      <c r="AL33" s="32"/>
    </row>
    <row r="34" spans="1:38" ht="15.75">
      <c r="A34" s="13" t="s">
        <v>30</v>
      </c>
      <c r="B34" s="87">
        <v>2</v>
      </c>
      <c r="C34" s="88">
        <v>83</v>
      </c>
      <c r="D34" s="88">
        <v>54</v>
      </c>
      <c r="E34" s="73">
        <v>0.003513376227565188</v>
      </c>
      <c r="F34" s="108">
        <v>24</v>
      </c>
      <c r="G34" s="109">
        <v>1081769.18</v>
      </c>
      <c r="H34" s="109">
        <v>977704.08</v>
      </c>
      <c r="I34" s="42">
        <f>IF(G$15=0,"",IF(G34=0,"",G34/G$15))</f>
        <v>0.026579283953183885</v>
      </c>
      <c r="J34" s="89">
        <v>4</v>
      </c>
      <c r="K34" s="90">
        <v>412</v>
      </c>
      <c r="L34" s="90">
        <v>296</v>
      </c>
      <c r="M34" s="83">
        <v>0.0041959893674444184</v>
      </c>
      <c r="N34" s="91">
        <v>3</v>
      </c>
      <c r="O34" s="94">
        <v>187</v>
      </c>
      <c r="P34" s="94">
        <v>164</v>
      </c>
      <c r="Q34" s="83">
        <v>0.10573823339780787</v>
      </c>
      <c r="R34" s="90">
        <v>51</v>
      </c>
      <c r="S34" s="90">
        <v>13597</v>
      </c>
      <c r="T34" s="90">
        <v>11583</v>
      </c>
      <c r="U34" s="83">
        <v>0.10398042289603487</v>
      </c>
      <c r="V34" s="64">
        <v>0</v>
      </c>
      <c r="W34" s="95">
        <v>0</v>
      </c>
      <c r="X34" s="95">
        <v>0</v>
      </c>
      <c r="Y34" s="42">
        <v>0</v>
      </c>
      <c r="Z34" s="64">
        <v>304</v>
      </c>
      <c r="AA34" s="64">
        <v>22443</v>
      </c>
      <c r="AB34" s="64">
        <v>19535</v>
      </c>
      <c r="AC34" s="42">
        <f t="shared" si="2"/>
        <v>0.07060588995888166</v>
      </c>
      <c r="AD34" s="64">
        <v>0</v>
      </c>
      <c r="AE34" s="95">
        <v>0</v>
      </c>
      <c r="AF34" s="95">
        <v>0</v>
      </c>
      <c r="AG34" s="83">
        <v>0</v>
      </c>
      <c r="AH34" s="64">
        <v>35</v>
      </c>
      <c r="AI34" s="95">
        <v>223</v>
      </c>
      <c r="AJ34" s="95">
        <v>209</v>
      </c>
      <c r="AK34" s="42">
        <v>0.003353938245424055</v>
      </c>
      <c r="AL34" s="15"/>
    </row>
    <row r="35" spans="1:38" ht="15.75">
      <c r="A35" s="13" t="s">
        <v>31</v>
      </c>
      <c r="B35" s="87">
        <v>0</v>
      </c>
      <c r="C35" s="88">
        <v>0</v>
      </c>
      <c r="D35" s="88">
        <v>0</v>
      </c>
      <c r="E35" s="73">
        <v>0</v>
      </c>
      <c r="F35" s="108">
        <v>7</v>
      </c>
      <c r="G35" s="109">
        <v>401581.01</v>
      </c>
      <c r="H35" s="109">
        <v>372080.94</v>
      </c>
      <c r="I35" s="42">
        <f>IF(G$15=0,"",IF(G35=0,"",G35/G$15))</f>
        <v>0.009866925303784656</v>
      </c>
      <c r="J35" s="125">
        <v>1</v>
      </c>
      <c r="K35" s="108">
        <v>49</v>
      </c>
      <c r="L35" s="108">
        <v>42</v>
      </c>
      <c r="M35" s="83">
        <v>0.000499037570399943</v>
      </c>
      <c r="N35" s="91">
        <v>0</v>
      </c>
      <c r="O35" s="94">
        <v>0</v>
      </c>
      <c r="P35" s="94">
        <v>0</v>
      </c>
      <c r="Q35" s="83">
        <v>0</v>
      </c>
      <c r="R35" s="89">
        <v>0</v>
      </c>
      <c r="S35" s="89">
        <v>0</v>
      </c>
      <c r="T35" s="89">
        <v>0</v>
      </c>
      <c r="U35" s="83">
        <v>0</v>
      </c>
      <c r="V35" s="64">
        <v>0</v>
      </c>
      <c r="W35" s="95">
        <v>0</v>
      </c>
      <c r="X35" s="95">
        <v>0</v>
      </c>
      <c r="Y35" s="42">
        <v>0</v>
      </c>
      <c r="Z35" s="64">
        <v>0</v>
      </c>
      <c r="AA35" s="64">
        <v>0</v>
      </c>
      <c r="AB35" s="64">
        <v>0</v>
      </c>
      <c r="AC35" s="42">
        <f>AA35/AA31</f>
        <v>0</v>
      </c>
      <c r="AD35" s="64">
        <v>3</v>
      </c>
      <c r="AE35" s="95">
        <v>131</v>
      </c>
      <c r="AF35" s="95">
        <v>120</v>
      </c>
      <c r="AG35" s="83">
        <v>0.0027709033991158492</v>
      </c>
      <c r="AH35" s="64">
        <v>0</v>
      </c>
      <c r="AI35" s="95">
        <v>0</v>
      </c>
      <c r="AJ35" s="95">
        <v>0</v>
      </c>
      <c r="AK35" s="42">
        <v>0</v>
      </c>
      <c r="AL35" s="15"/>
    </row>
    <row r="36" spans="1:38" ht="15.75">
      <c r="A36" s="13" t="s">
        <v>32</v>
      </c>
      <c r="B36" s="87">
        <v>0</v>
      </c>
      <c r="C36" s="88">
        <v>0</v>
      </c>
      <c r="D36" s="88">
        <v>0</v>
      </c>
      <c r="E36" s="73">
        <v>0</v>
      </c>
      <c r="F36" s="108">
        <v>0</v>
      </c>
      <c r="G36" s="108">
        <v>0</v>
      </c>
      <c r="H36" s="108">
        <v>0</v>
      </c>
      <c r="I36" s="42">
        <v>0</v>
      </c>
      <c r="J36" s="125">
        <v>5</v>
      </c>
      <c r="K36" s="108">
        <v>1514</v>
      </c>
      <c r="L36" s="108">
        <v>1060</v>
      </c>
      <c r="M36" s="83">
        <v>0.015419242481337013</v>
      </c>
      <c r="N36" s="91">
        <v>0</v>
      </c>
      <c r="O36" s="94">
        <v>0</v>
      </c>
      <c r="P36" s="94">
        <v>0</v>
      </c>
      <c r="Q36" s="83">
        <v>0</v>
      </c>
      <c r="R36" s="90">
        <v>1</v>
      </c>
      <c r="S36" s="90">
        <v>56</v>
      </c>
      <c r="T36" s="90">
        <v>35</v>
      </c>
      <c r="U36" s="83">
        <v>0.0004282491492371812</v>
      </c>
      <c r="V36" s="64">
        <v>0</v>
      </c>
      <c r="W36" s="95">
        <v>0</v>
      </c>
      <c r="X36" s="95">
        <v>0</v>
      </c>
      <c r="Y36" s="42">
        <v>0</v>
      </c>
      <c r="Z36" s="64">
        <v>27</v>
      </c>
      <c r="AA36" s="64">
        <v>2576</v>
      </c>
      <c r="AB36" s="64">
        <v>2130</v>
      </c>
      <c r="AC36" s="42">
        <f>IF(AA$15=0,"",IF(AA36=0,"",AA36/AA$15))</f>
        <v>0.008104120328569227</v>
      </c>
      <c r="AD36" s="64">
        <v>0</v>
      </c>
      <c r="AE36" s="95">
        <v>0</v>
      </c>
      <c r="AF36" s="95">
        <v>0</v>
      </c>
      <c r="AG36" s="83">
        <v>0</v>
      </c>
      <c r="AH36" s="64">
        <v>1</v>
      </c>
      <c r="AI36" s="95">
        <v>50</v>
      </c>
      <c r="AJ36" s="95">
        <v>25</v>
      </c>
      <c r="AK36" s="42">
        <v>0.0007520040909022545</v>
      </c>
      <c r="AL36" s="15"/>
    </row>
    <row r="37" spans="1:38" ht="15.75">
      <c r="A37" s="13" t="s">
        <v>33</v>
      </c>
      <c r="B37" s="87">
        <v>0</v>
      </c>
      <c r="C37" s="88">
        <v>0</v>
      </c>
      <c r="D37" s="88">
        <v>0</v>
      </c>
      <c r="E37" s="73">
        <v>0</v>
      </c>
      <c r="F37" s="108">
        <v>0</v>
      </c>
      <c r="G37" s="108">
        <v>0</v>
      </c>
      <c r="H37" s="108">
        <v>0</v>
      </c>
      <c r="I37" s="42">
        <v>0</v>
      </c>
      <c r="J37" s="125">
        <v>0</v>
      </c>
      <c r="K37" s="108">
        <v>0</v>
      </c>
      <c r="L37" s="108">
        <v>0</v>
      </c>
      <c r="M37" s="83">
        <v>0</v>
      </c>
      <c r="N37" s="91">
        <v>0</v>
      </c>
      <c r="O37" s="94">
        <v>0</v>
      </c>
      <c r="P37" s="94">
        <v>0</v>
      </c>
      <c r="Q37" s="83">
        <v>0</v>
      </c>
      <c r="R37" s="89">
        <v>0</v>
      </c>
      <c r="S37" s="89">
        <v>0</v>
      </c>
      <c r="T37" s="89">
        <v>0</v>
      </c>
      <c r="U37" s="83">
        <v>0</v>
      </c>
      <c r="V37" s="64">
        <v>0</v>
      </c>
      <c r="W37" s="95">
        <v>0</v>
      </c>
      <c r="X37" s="95">
        <v>0</v>
      </c>
      <c r="Y37" s="42">
        <v>0</v>
      </c>
      <c r="Z37" s="64">
        <v>0</v>
      </c>
      <c r="AA37" s="64">
        <v>0</v>
      </c>
      <c r="AB37" s="64">
        <v>0</v>
      </c>
      <c r="AC37" s="42"/>
      <c r="AD37" s="64">
        <v>0</v>
      </c>
      <c r="AE37" s="95">
        <v>0</v>
      </c>
      <c r="AF37" s="95">
        <v>0</v>
      </c>
      <c r="AG37" s="83">
        <v>0</v>
      </c>
      <c r="AH37" s="64">
        <v>0</v>
      </c>
      <c r="AI37" s="95">
        <v>0</v>
      </c>
      <c r="AJ37" s="95">
        <v>0</v>
      </c>
      <c r="AK37" s="42">
        <v>0</v>
      </c>
      <c r="AL37" s="15"/>
    </row>
    <row r="38" spans="1:38" ht="15.75">
      <c r="A38" s="13" t="s">
        <v>34</v>
      </c>
      <c r="B38" s="87">
        <v>0</v>
      </c>
      <c r="C38" s="88">
        <v>0</v>
      </c>
      <c r="D38" s="88">
        <v>0</v>
      </c>
      <c r="E38" s="73">
        <v>0</v>
      </c>
      <c r="F38" s="108">
        <v>3</v>
      </c>
      <c r="G38" s="109">
        <v>367128.56</v>
      </c>
      <c r="H38" s="109">
        <v>315994.25</v>
      </c>
      <c r="I38" s="42">
        <f>IF(G$15=0,"",IF(G38=0,"",G38/G$15))</f>
        <v>0.009020421753523711</v>
      </c>
      <c r="J38" s="89">
        <v>0</v>
      </c>
      <c r="K38" s="90">
        <v>0</v>
      </c>
      <c r="L38" s="90">
        <v>0</v>
      </c>
      <c r="M38" s="83">
        <v>0</v>
      </c>
      <c r="N38" s="91">
        <v>0</v>
      </c>
      <c r="O38" s="94">
        <v>0</v>
      </c>
      <c r="P38" s="94">
        <v>0</v>
      </c>
      <c r="Q38" s="83">
        <v>0</v>
      </c>
      <c r="R38" s="90">
        <v>10</v>
      </c>
      <c r="S38" s="90">
        <v>3291</v>
      </c>
      <c r="T38" s="90">
        <v>1702</v>
      </c>
      <c r="U38" s="83">
        <v>0.025167284823920773</v>
      </c>
      <c r="V38" s="64">
        <v>2</v>
      </c>
      <c r="W38" s="95">
        <v>131.126</v>
      </c>
      <c r="X38" s="95">
        <v>124.127</v>
      </c>
      <c r="Y38" s="42">
        <f>W38/W20</f>
        <v>0.0017297363096074939</v>
      </c>
      <c r="Z38" s="64">
        <v>283</v>
      </c>
      <c r="AA38" s="64">
        <v>41330</v>
      </c>
      <c r="AB38" s="64">
        <v>38118</v>
      </c>
      <c r="AC38" s="42">
        <f t="shared" si="2"/>
        <v>0.13002457033376014</v>
      </c>
      <c r="AD38" s="64">
        <v>121</v>
      </c>
      <c r="AE38" s="95">
        <v>231</v>
      </c>
      <c r="AF38" s="95">
        <v>211</v>
      </c>
      <c r="AG38" s="83">
        <v>0.004886096833555429</v>
      </c>
      <c r="AH38" s="64">
        <v>0</v>
      </c>
      <c r="AI38" s="95">
        <v>0</v>
      </c>
      <c r="AJ38" s="95">
        <v>0</v>
      </c>
      <c r="AK38" s="42">
        <v>0</v>
      </c>
      <c r="AL38" s="15"/>
    </row>
    <row r="39" spans="1:38" ht="15.75">
      <c r="A39" s="1" t="s">
        <v>35</v>
      </c>
      <c r="B39" s="105">
        <v>133</v>
      </c>
      <c r="C39" s="105">
        <v>7232</v>
      </c>
      <c r="D39" s="105">
        <v>5837</v>
      </c>
      <c r="E39" s="73"/>
      <c r="F39" s="126">
        <f>SUM(F43+F46+F40)</f>
        <v>353</v>
      </c>
      <c r="G39" s="102">
        <f>SUM(G43+G46+G40)</f>
        <v>19119533.490000002</v>
      </c>
      <c r="H39" s="102">
        <f>SUM(H43+H46+H40)</f>
        <v>15685301.899999999</v>
      </c>
      <c r="I39" s="57">
        <f>SUM(I40,I43,I46)</f>
        <v>0.46977074137305236</v>
      </c>
      <c r="J39" s="90">
        <v>733</v>
      </c>
      <c r="K39" s="90">
        <v>54251</v>
      </c>
      <c r="L39" s="90">
        <v>38548</v>
      </c>
      <c r="M39" s="83">
        <v>0.5525160659544348</v>
      </c>
      <c r="N39" s="91">
        <v>20</v>
      </c>
      <c r="O39" s="94">
        <v>897</v>
      </c>
      <c r="P39" s="94">
        <v>797</v>
      </c>
      <c r="Q39" s="60">
        <v>0.5783365570599613</v>
      </c>
      <c r="R39" s="90">
        <v>974</v>
      </c>
      <c r="S39" s="90">
        <v>65509</v>
      </c>
      <c r="T39" s="90">
        <v>49441</v>
      </c>
      <c r="U39" s="60">
        <v>0.5009673842389019</v>
      </c>
      <c r="V39" s="64">
        <f>V40+V43+V46</f>
        <v>113</v>
      </c>
      <c r="W39" s="95">
        <f>W40+W43+W46</f>
        <v>6326.709000000001</v>
      </c>
      <c r="X39" s="95">
        <f>X40+X43+X46</f>
        <v>4557.804999999999</v>
      </c>
      <c r="Y39" s="42">
        <f>W39/W20</f>
        <v>0.08345818737413266</v>
      </c>
      <c r="Z39" s="64">
        <v>2181</v>
      </c>
      <c r="AA39" s="64">
        <v>118456</v>
      </c>
      <c r="AB39" s="64">
        <v>94894</v>
      </c>
      <c r="AC39" s="42">
        <f t="shared" si="2"/>
        <v>0.3726636947364116</v>
      </c>
      <c r="AD39" s="90">
        <v>19</v>
      </c>
      <c r="AE39" s="90">
        <v>722</v>
      </c>
      <c r="AF39" s="90">
        <v>561</v>
      </c>
      <c r="AG39" s="60">
        <v>0.015271696596653764</v>
      </c>
      <c r="AH39" s="64">
        <v>390</v>
      </c>
      <c r="AI39" s="95">
        <v>2751</v>
      </c>
      <c r="AJ39" s="95">
        <v>2252</v>
      </c>
      <c r="AK39" s="42">
        <v>0.04137526508144204</v>
      </c>
      <c r="AL39" s="29"/>
    </row>
    <row r="40" spans="1:38" ht="15.75">
      <c r="A40" s="13" t="s">
        <v>59</v>
      </c>
      <c r="B40" s="105">
        <v>40</v>
      </c>
      <c r="C40" s="105">
        <v>3097</v>
      </c>
      <c r="D40" s="105">
        <v>2441</v>
      </c>
      <c r="E40" s="54">
        <v>0.13109549610565527</v>
      </c>
      <c r="F40" s="125">
        <f>SUM(F41:F42)</f>
        <v>212</v>
      </c>
      <c r="G40" s="109">
        <f>SUM(G41:G42)</f>
        <v>13418981.55</v>
      </c>
      <c r="H40" s="109">
        <f>H41+H42</f>
        <v>10951773.399999999</v>
      </c>
      <c r="I40" s="57">
        <f aca="true" t="shared" si="3" ref="I40:I46">IF(G$15=0,"",IF(G40=0,"",G40/G$15))</f>
        <v>0.3297070461741068</v>
      </c>
      <c r="J40" s="89">
        <v>733</v>
      </c>
      <c r="K40" s="90">
        <v>54251</v>
      </c>
      <c r="L40" s="89">
        <v>38548</v>
      </c>
      <c r="M40" s="60">
        <v>0.5525160659544348</v>
      </c>
      <c r="N40" s="91">
        <v>5</v>
      </c>
      <c r="O40" s="91">
        <v>237</v>
      </c>
      <c r="P40" s="91">
        <v>214</v>
      </c>
      <c r="Q40" s="60">
        <v>0.1528046421663443</v>
      </c>
      <c r="R40" s="90">
        <v>573</v>
      </c>
      <c r="S40" s="90">
        <v>44299</v>
      </c>
      <c r="T40" s="90">
        <v>33824</v>
      </c>
      <c r="U40" s="60">
        <v>0.33876801896531944</v>
      </c>
      <c r="V40" s="64">
        <f>SUM(V41:V42)</f>
        <v>52</v>
      </c>
      <c r="W40" s="64">
        <f>SUM(W41:W42)</f>
        <v>3676.11</v>
      </c>
      <c r="X40" s="64">
        <f>SUM(X41:X42)</f>
        <v>2675.4939999999997</v>
      </c>
      <c r="Y40" s="42">
        <f>W40/W20</f>
        <v>0.048493059691527264</v>
      </c>
      <c r="Z40" s="64">
        <v>744</v>
      </c>
      <c r="AA40" s="64">
        <v>53021</v>
      </c>
      <c r="AB40" s="64">
        <v>42803</v>
      </c>
      <c r="AC40" s="42">
        <f t="shared" si="2"/>
        <v>0.16680456674730937</v>
      </c>
      <c r="AD40" s="90">
        <v>3</v>
      </c>
      <c r="AE40" s="90">
        <v>208</v>
      </c>
      <c r="AF40" s="90">
        <v>137</v>
      </c>
      <c r="AG40" s="60">
        <v>0.004399602343634326</v>
      </c>
      <c r="AH40" s="64">
        <v>6</v>
      </c>
      <c r="AI40" s="95">
        <v>640</v>
      </c>
      <c r="AJ40" s="95">
        <v>467</v>
      </c>
      <c r="AK40" s="42">
        <v>0.009625652363548858</v>
      </c>
      <c r="AL40" s="15"/>
    </row>
    <row r="41" spans="1:38" ht="15.75">
      <c r="A41" s="13" t="s">
        <v>60</v>
      </c>
      <c r="B41" s="87">
        <v>23</v>
      </c>
      <c r="C41" s="88">
        <v>1353</v>
      </c>
      <c r="D41" s="88">
        <v>983</v>
      </c>
      <c r="E41" s="54"/>
      <c r="F41" s="127">
        <v>82</v>
      </c>
      <c r="G41" s="128">
        <v>4733498.42</v>
      </c>
      <c r="H41" s="128">
        <v>3212467.55</v>
      </c>
      <c r="I41" s="57">
        <f t="shared" si="3"/>
        <v>0.11630299783279764</v>
      </c>
      <c r="J41" s="89">
        <v>733</v>
      </c>
      <c r="K41" s="90">
        <v>54251</v>
      </c>
      <c r="L41" s="90">
        <v>38548</v>
      </c>
      <c r="M41" s="60">
        <v>0.5525160659544348</v>
      </c>
      <c r="N41" s="129">
        <v>4</v>
      </c>
      <c r="O41" s="94">
        <v>186</v>
      </c>
      <c r="P41" s="94">
        <v>166</v>
      </c>
      <c r="Q41" s="42">
        <v>0.11992263056092843</v>
      </c>
      <c r="R41" s="90">
        <v>282</v>
      </c>
      <c r="S41" s="90">
        <v>18807</v>
      </c>
      <c r="T41" s="90">
        <v>12695</v>
      </c>
      <c r="U41" s="60">
        <v>0.1438228883875655</v>
      </c>
      <c r="V41" s="130">
        <v>47</v>
      </c>
      <c r="W41" s="95">
        <v>2645.869</v>
      </c>
      <c r="X41" s="95">
        <v>1812.368</v>
      </c>
      <c r="Y41" s="42">
        <f>W41/W20</f>
        <v>0.03490273233199267</v>
      </c>
      <c r="Z41" s="64">
        <v>269</v>
      </c>
      <c r="AA41" s="64">
        <v>18502</v>
      </c>
      <c r="AB41" s="64">
        <v>12835</v>
      </c>
      <c r="AC41" s="42">
        <f>IF(AA$15=0,"",IF(AA41=0,"",AA41/AA$15))</f>
        <v>0.05820746673881515</v>
      </c>
      <c r="AD41" s="130">
        <v>1</v>
      </c>
      <c r="AE41" s="95">
        <v>96</v>
      </c>
      <c r="AF41" s="95">
        <v>77</v>
      </c>
      <c r="AG41" s="42">
        <v>0.0020305856970619963</v>
      </c>
      <c r="AH41" s="130">
        <v>3</v>
      </c>
      <c r="AI41" s="95">
        <v>234</v>
      </c>
      <c r="AJ41" s="95">
        <v>193</v>
      </c>
      <c r="AK41" s="42">
        <v>0.003519379145422551</v>
      </c>
      <c r="AL41" s="15"/>
    </row>
    <row r="42" spans="1:38" ht="15.75">
      <c r="A42" s="13" t="s">
        <v>61</v>
      </c>
      <c r="B42" s="87">
        <v>17</v>
      </c>
      <c r="C42" s="88">
        <v>1744</v>
      </c>
      <c r="D42" s="88">
        <v>1458</v>
      </c>
      <c r="E42" s="54"/>
      <c r="F42" s="127">
        <v>130</v>
      </c>
      <c r="G42" s="128">
        <v>8685483.13</v>
      </c>
      <c r="H42" s="128">
        <v>7739305.85</v>
      </c>
      <c r="I42" s="57">
        <f t="shared" si="3"/>
        <v>0.21340404834130916</v>
      </c>
      <c r="J42" s="89">
        <v>0</v>
      </c>
      <c r="K42" s="90">
        <v>0</v>
      </c>
      <c r="L42" s="90">
        <v>0</v>
      </c>
      <c r="M42" s="60">
        <v>0</v>
      </c>
      <c r="N42" s="91">
        <v>1</v>
      </c>
      <c r="O42" s="94">
        <v>51</v>
      </c>
      <c r="P42" s="94">
        <v>48</v>
      </c>
      <c r="Q42" s="42">
        <v>0.03288201160541586</v>
      </c>
      <c r="R42" s="90">
        <v>291</v>
      </c>
      <c r="S42" s="90">
        <v>25492</v>
      </c>
      <c r="T42" s="90">
        <v>21129</v>
      </c>
      <c r="U42" s="60">
        <v>0.19494513057775398</v>
      </c>
      <c r="V42" s="64">
        <v>5</v>
      </c>
      <c r="W42" s="95">
        <v>1030.241</v>
      </c>
      <c r="X42" s="95">
        <v>863.126</v>
      </c>
      <c r="Y42" s="42">
        <f>W42/W11</f>
        <v>0.01334219921488759</v>
      </c>
      <c r="Z42" s="64">
        <v>475</v>
      </c>
      <c r="AA42" s="64">
        <v>34519</v>
      </c>
      <c r="AB42" s="64">
        <v>29968</v>
      </c>
      <c r="AC42" s="42">
        <f>IF(AA$15=0,"",IF(AA42=0,"",AA42/AA$15))</f>
        <v>0.10859710000849422</v>
      </c>
      <c r="AD42" s="64">
        <v>2</v>
      </c>
      <c r="AE42" s="95">
        <v>112</v>
      </c>
      <c r="AF42" s="95">
        <v>60</v>
      </c>
      <c r="AG42" s="42">
        <v>0.002369016646572329</v>
      </c>
      <c r="AH42" s="64">
        <v>3</v>
      </c>
      <c r="AI42" s="95">
        <v>406</v>
      </c>
      <c r="AJ42" s="95">
        <v>274</v>
      </c>
      <c r="AK42" s="42">
        <v>0.006106273218126307</v>
      </c>
      <c r="AL42" s="15"/>
    </row>
    <row r="43" spans="1:38" ht="15.75">
      <c r="A43" s="13" t="s">
        <v>62</v>
      </c>
      <c r="B43" s="105">
        <v>91</v>
      </c>
      <c r="C43" s="105">
        <v>4085</v>
      </c>
      <c r="D43" s="106">
        <v>3351</v>
      </c>
      <c r="E43" s="54">
        <v>0.17291737216390113</v>
      </c>
      <c r="F43" s="108">
        <f>SUM(F44:F45)</f>
        <v>134</v>
      </c>
      <c r="G43" s="109">
        <f>SUM(G44:G45)</f>
        <v>5365176.99</v>
      </c>
      <c r="H43" s="108">
        <f>SUM(H44:H45)</f>
        <v>4451955.53</v>
      </c>
      <c r="I43" s="57">
        <f t="shared" si="3"/>
        <v>0.13182346595999198</v>
      </c>
      <c r="J43" s="131">
        <v>0</v>
      </c>
      <c r="K43" s="90">
        <v>0</v>
      </c>
      <c r="L43" s="90">
        <v>0</v>
      </c>
      <c r="M43" s="60">
        <v>0</v>
      </c>
      <c r="N43" s="91">
        <v>15</v>
      </c>
      <c r="O43" s="91">
        <v>660</v>
      </c>
      <c r="P43" s="91">
        <v>583</v>
      </c>
      <c r="Q43" s="132">
        <v>0.425531914893617</v>
      </c>
      <c r="R43" s="90">
        <v>313</v>
      </c>
      <c r="S43" s="90">
        <v>16277</v>
      </c>
      <c r="T43" s="90">
        <v>11860</v>
      </c>
      <c r="U43" s="60">
        <v>0.12447520360952855</v>
      </c>
      <c r="V43" s="64">
        <f>SUM(V44:V45)</f>
        <v>58</v>
      </c>
      <c r="W43" s="64">
        <f>SUM(W44:W45)</f>
        <v>2432.8199999999997</v>
      </c>
      <c r="X43" s="64">
        <f>SUM(X44:X45)</f>
        <v>1714.6</v>
      </c>
      <c r="Y43" s="42">
        <f>W43/W20</f>
        <v>0.032092316464616494</v>
      </c>
      <c r="Z43" s="64">
        <v>1216</v>
      </c>
      <c r="AA43" s="64">
        <v>54200</v>
      </c>
      <c r="AB43" s="64">
        <v>42873</v>
      </c>
      <c r="AC43" s="42">
        <f>IF(AA$15=0,"",IF(AA43=0,"",AA43/AA$15))</f>
        <v>0.17051371188216308</v>
      </c>
      <c r="AD43" s="90">
        <v>16</v>
      </c>
      <c r="AE43" s="90">
        <v>514</v>
      </c>
      <c r="AF43" s="90">
        <v>424</v>
      </c>
      <c r="AG43" s="60">
        <v>0.01087209425301944</v>
      </c>
      <c r="AH43" s="64">
        <v>20</v>
      </c>
      <c r="AI43" s="95">
        <v>1242</v>
      </c>
      <c r="AJ43" s="95">
        <v>1033</v>
      </c>
      <c r="AK43" s="42">
        <v>0.018679781618012002</v>
      </c>
      <c r="AL43" s="15"/>
    </row>
    <row r="44" spans="1:38" ht="15.75">
      <c r="A44" s="13" t="s">
        <v>63</v>
      </c>
      <c r="B44" s="87">
        <v>51</v>
      </c>
      <c r="C44" s="88">
        <v>2346</v>
      </c>
      <c r="D44" s="88">
        <v>1829</v>
      </c>
      <c r="E44" s="54"/>
      <c r="F44" s="127">
        <v>50</v>
      </c>
      <c r="G44" s="128">
        <v>1630475.15</v>
      </c>
      <c r="H44" s="128">
        <v>1224946.18</v>
      </c>
      <c r="I44" s="57">
        <f t="shared" si="3"/>
        <v>0.040061098792313614</v>
      </c>
      <c r="J44" s="131">
        <v>0</v>
      </c>
      <c r="K44" s="90">
        <v>0</v>
      </c>
      <c r="L44" s="90">
        <v>0</v>
      </c>
      <c r="M44" s="60">
        <v>0</v>
      </c>
      <c r="N44" s="91">
        <v>12</v>
      </c>
      <c r="O44" s="94">
        <v>505</v>
      </c>
      <c r="P44" s="94">
        <v>441</v>
      </c>
      <c r="Q44" s="42">
        <v>0.32559638942617664</v>
      </c>
      <c r="R44" s="90">
        <v>198</v>
      </c>
      <c r="S44" s="90">
        <v>9401</v>
      </c>
      <c r="T44" s="90">
        <v>6650</v>
      </c>
      <c r="U44" s="60">
        <v>0.0718923259281918</v>
      </c>
      <c r="V44" s="64">
        <v>56</v>
      </c>
      <c r="W44" s="95">
        <v>2371.72</v>
      </c>
      <c r="X44" s="95">
        <v>1679.51</v>
      </c>
      <c r="Y44" s="42">
        <f>W44/W20</f>
        <v>0.031286321555010335</v>
      </c>
      <c r="Z44" s="64">
        <v>745</v>
      </c>
      <c r="AA44" s="64">
        <v>30075</v>
      </c>
      <c r="AB44" s="64">
        <v>22157</v>
      </c>
      <c r="AC44" s="42">
        <f>IF(AA$15=0,"",IF(AA44=0,"",AA44/AA$15))</f>
        <v>0.09461623403793458</v>
      </c>
      <c r="AD44" s="64">
        <v>9</v>
      </c>
      <c r="AE44" s="95">
        <v>285</v>
      </c>
      <c r="AF44" s="95">
        <v>243</v>
      </c>
      <c r="AG44" s="42">
        <v>0.006028301288152802</v>
      </c>
      <c r="AH44" s="64">
        <v>10</v>
      </c>
      <c r="AI44" s="95">
        <v>574</v>
      </c>
      <c r="AJ44" s="95">
        <v>400</v>
      </c>
      <c r="AK44" s="42">
        <v>0.008633006963557881</v>
      </c>
      <c r="AL44" s="15"/>
    </row>
    <row r="45" spans="1:38" ht="15.75">
      <c r="A45" s="13" t="s">
        <v>64</v>
      </c>
      <c r="B45" s="87">
        <v>40</v>
      </c>
      <c r="C45" s="88">
        <v>1739</v>
      </c>
      <c r="D45" s="88">
        <v>1522</v>
      </c>
      <c r="E45" s="54"/>
      <c r="F45" s="127">
        <v>84</v>
      </c>
      <c r="G45" s="128">
        <v>3734701.84</v>
      </c>
      <c r="H45" s="128">
        <v>3227009.35</v>
      </c>
      <c r="I45" s="57">
        <f t="shared" si="3"/>
        <v>0.09176236716767834</v>
      </c>
      <c r="J45" s="131">
        <v>0</v>
      </c>
      <c r="K45" s="90">
        <v>0</v>
      </c>
      <c r="L45" s="90">
        <v>0</v>
      </c>
      <c r="M45" s="60">
        <v>0</v>
      </c>
      <c r="N45" s="91">
        <v>3</v>
      </c>
      <c r="O45" s="94">
        <v>155</v>
      </c>
      <c r="P45" s="94">
        <v>142</v>
      </c>
      <c r="Q45" s="42">
        <v>0.09993552546744036</v>
      </c>
      <c r="R45" s="90">
        <v>115</v>
      </c>
      <c r="S45" s="90">
        <v>6876</v>
      </c>
      <c r="T45" s="90">
        <v>5210</v>
      </c>
      <c r="U45" s="60">
        <v>0.05258287768133675</v>
      </c>
      <c r="V45" s="64">
        <v>2</v>
      </c>
      <c r="W45" s="95">
        <v>61.1</v>
      </c>
      <c r="X45" s="95">
        <v>35.09</v>
      </c>
      <c r="Y45" s="42">
        <f>W45/W20</f>
        <v>0.0008059949096061641</v>
      </c>
      <c r="Z45" s="64">
        <v>471</v>
      </c>
      <c r="AA45" s="64">
        <v>24125</v>
      </c>
      <c r="AB45" s="64">
        <v>20716</v>
      </c>
      <c r="AC45" s="57">
        <f aca="true" t="shared" si="4" ref="AC45:AC51">IF(AA$15=0,"",IF(AA45=0,"",AA45/AA$15))</f>
        <v>0.07589747784422848</v>
      </c>
      <c r="AD45" s="64">
        <v>7</v>
      </c>
      <c r="AE45" s="95">
        <v>229</v>
      </c>
      <c r="AF45" s="95">
        <v>181</v>
      </c>
      <c r="AG45" s="42">
        <v>0</v>
      </c>
      <c r="AH45" s="64">
        <v>10</v>
      </c>
      <c r="AI45" s="95">
        <v>668</v>
      </c>
      <c r="AJ45" s="95">
        <v>633</v>
      </c>
      <c r="AK45" s="42">
        <v>0.01004677465445412</v>
      </c>
      <c r="AL45" s="15"/>
    </row>
    <row r="46" spans="1:38" ht="15.75">
      <c r="A46" s="13" t="s">
        <v>65</v>
      </c>
      <c r="B46" s="87">
        <v>2</v>
      </c>
      <c r="C46" s="88">
        <v>50</v>
      </c>
      <c r="D46" s="88">
        <v>45</v>
      </c>
      <c r="E46" s="54">
        <v>0.002116491703352523</v>
      </c>
      <c r="F46" s="127">
        <v>7</v>
      </c>
      <c r="G46" s="128">
        <v>335374.95</v>
      </c>
      <c r="H46" s="128">
        <v>281572.97</v>
      </c>
      <c r="I46" s="57">
        <f t="shared" si="3"/>
        <v>0.00824022923895359</v>
      </c>
      <c r="J46" s="89">
        <v>0</v>
      </c>
      <c r="K46" s="90">
        <v>0</v>
      </c>
      <c r="L46" s="90">
        <v>0</v>
      </c>
      <c r="M46" s="60">
        <v>0</v>
      </c>
      <c r="N46" s="103">
        <v>0</v>
      </c>
      <c r="O46" s="104">
        <v>0</v>
      </c>
      <c r="P46" s="104">
        <v>0</v>
      </c>
      <c r="Q46" s="42">
        <v>0</v>
      </c>
      <c r="R46" s="90">
        <v>88</v>
      </c>
      <c r="S46" s="90">
        <v>4933</v>
      </c>
      <c r="T46" s="90">
        <v>3757</v>
      </c>
      <c r="U46" s="60">
        <v>0.03772416166405384</v>
      </c>
      <c r="V46" s="100">
        <v>3</v>
      </c>
      <c r="W46" s="133">
        <v>217.779</v>
      </c>
      <c r="X46" s="133">
        <v>167.711</v>
      </c>
      <c r="Y46" s="42">
        <f>W46/W20</f>
        <v>0.0028728112179888837</v>
      </c>
      <c r="Z46" s="64">
        <v>221</v>
      </c>
      <c r="AA46" s="64">
        <v>11235</v>
      </c>
      <c r="AB46" s="64">
        <v>9218</v>
      </c>
      <c r="AC46" s="57">
        <f t="shared" si="4"/>
        <v>0.035345416106939156</v>
      </c>
      <c r="AD46" s="100">
        <v>0</v>
      </c>
      <c r="AE46" s="133">
        <v>0</v>
      </c>
      <c r="AF46" s="133">
        <v>0</v>
      </c>
      <c r="AG46" s="42">
        <v>0</v>
      </c>
      <c r="AH46" s="100">
        <v>364</v>
      </c>
      <c r="AI46" s="133">
        <v>869</v>
      </c>
      <c r="AJ46" s="133">
        <v>752</v>
      </c>
      <c r="AK46" s="42">
        <v>0.013069831099881184</v>
      </c>
      <c r="AL46" s="15"/>
    </row>
    <row r="47" spans="1:38" ht="15.75">
      <c r="A47" s="12" t="s">
        <v>36</v>
      </c>
      <c r="B47" s="105">
        <v>0</v>
      </c>
      <c r="C47" s="106">
        <v>0</v>
      </c>
      <c r="D47" s="105">
        <v>0</v>
      </c>
      <c r="E47" s="54">
        <v>0</v>
      </c>
      <c r="F47" s="126">
        <f>SUM(F48:F50)</f>
        <v>0</v>
      </c>
      <c r="G47" s="134">
        <v>0</v>
      </c>
      <c r="H47" s="126">
        <f>SUM(H48:H50)</f>
        <v>0</v>
      </c>
      <c r="I47" s="57">
        <v>0</v>
      </c>
      <c r="J47" s="89">
        <v>0</v>
      </c>
      <c r="K47" s="90">
        <v>0</v>
      </c>
      <c r="L47" s="90">
        <v>0</v>
      </c>
      <c r="M47" s="60">
        <v>0</v>
      </c>
      <c r="N47" s="91">
        <v>0</v>
      </c>
      <c r="O47" s="94">
        <v>0</v>
      </c>
      <c r="P47" s="94">
        <v>0</v>
      </c>
      <c r="Q47" s="57">
        <v>0</v>
      </c>
      <c r="R47" s="90">
        <v>0</v>
      </c>
      <c r="S47" s="90">
        <v>0</v>
      </c>
      <c r="T47" s="90">
        <v>0</v>
      </c>
      <c r="U47" s="60">
        <v>0</v>
      </c>
      <c r="V47" s="64">
        <v>0</v>
      </c>
      <c r="W47" s="95">
        <v>0</v>
      </c>
      <c r="X47" s="95">
        <v>0</v>
      </c>
      <c r="Y47" s="42">
        <v>0</v>
      </c>
      <c r="Z47" s="64">
        <v>4</v>
      </c>
      <c r="AA47" s="64">
        <v>512</v>
      </c>
      <c r="AB47" s="64">
        <v>450</v>
      </c>
      <c r="AC47" s="57">
        <f t="shared" si="4"/>
        <v>0.00161075683549202</v>
      </c>
      <c r="AD47" s="64">
        <v>0</v>
      </c>
      <c r="AE47" s="95">
        <v>0</v>
      </c>
      <c r="AF47" s="95">
        <v>0</v>
      </c>
      <c r="AG47" s="42">
        <v>0</v>
      </c>
      <c r="AH47" s="64">
        <v>0</v>
      </c>
      <c r="AI47" s="95">
        <v>0</v>
      </c>
      <c r="AJ47" s="95">
        <v>0</v>
      </c>
      <c r="AK47" s="42">
        <v>0</v>
      </c>
      <c r="AL47" s="31"/>
    </row>
    <row r="48" spans="1:38" ht="15.75">
      <c r="A48" s="13" t="s">
        <v>37</v>
      </c>
      <c r="B48" s="87">
        <v>0</v>
      </c>
      <c r="C48" s="88">
        <v>0</v>
      </c>
      <c r="D48" s="88">
        <v>0</v>
      </c>
      <c r="E48" s="73">
        <v>0</v>
      </c>
      <c r="F48" s="134">
        <v>0</v>
      </c>
      <c r="G48" s="134">
        <v>0</v>
      </c>
      <c r="H48" s="134">
        <v>0</v>
      </c>
      <c r="I48" s="42">
        <v>0</v>
      </c>
      <c r="J48" s="134">
        <v>0</v>
      </c>
      <c r="K48" s="134">
        <v>0</v>
      </c>
      <c r="L48" s="90">
        <v>0</v>
      </c>
      <c r="M48" s="42">
        <v>0</v>
      </c>
      <c r="N48" s="91">
        <v>0</v>
      </c>
      <c r="O48" s="94">
        <v>0</v>
      </c>
      <c r="P48" s="94">
        <v>0</v>
      </c>
      <c r="Q48" s="57">
        <v>0</v>
      </c>
      <c r="R48" s="90">
        <v>0</v>
      </c>
      <c r="S48" s="90">
        <v>0</v>
      </c>
      <c r="T48" s="90">
        <v>0</v>
      </c>
      <c r="U48" s="57">
        <v>0</v>
      </c>
      <c r="V48" s="64">
        <v>0</v>
      </c>
      <c r="W48" s="95">
        <v>0</v>
      </c>
      <c r="X48" s="95">
        <v>0</v>
      </c>
      <c r="Y48" s="42">
        <v>0</v>
      </c>
      <c r="Z48" s="64">
        <v>3</v>
      </c>
      <c r="AA48" s="64">
        <v>294</v>
      </c>
      <c r="AB48" s="64">
        <v>232</v>
      </c>
      <c r="AC48" s="42">
        <f t="shared" si="4"/>
        <v>0.0009249267766301834</v>
      </c>
      <c r="AD48" s="64">
        <v>0</v>
      </c>
      <c r="AE48" s="95">
        <v>0</v>
      </c>
      <c r="AF48" s="95">
        <v>0</v>
      </c>
      <c r="AG48" s="42">
        <v>0</v>
      </c>
      <c r="AH48" s="64">
        <v>0</v>
      </c>
      <c r="AI48" s="95">
        <v>0</v>
      </c>
      <c r="AJ48" s="95">
        <v>0</v>
      </c>
      <c r="AK48" s="42">
        <v>0</v>
      </c>
      <c r="AL48" s="15"/>
    </row>
    <row r="49" spans="1:38" ht="15.75">
      <c r="A49" s="13" t="s">
        <v>38</v>
      </c>
      <c r="B49" s="87">
        <v>0</v>
      </c>
      <c r="C49" s="88">
        <v>0</v>
      </c>
      <c r="D49" s="88">
        <v>0</v>
      </c>
      <c r="E49" s="73">
        <v>0</v>
      </c>
      <c r="F49" s="134">
        <v>0</v>
      </c>
      <c r="G49" s="134">
        <v>0</v>
      </c>
      <c r="H49" s="134">
        <v>0</v>
      </c>
      <c r="I49" s="42">
        <v>0</v>
      </c>
      <c r="J49" s="134">
        <v>0</v>
      </c>
      <c r="K49" s="134">
        <v>0</v>
      </c>
      <c r="L49" s="90">
        <v>0</v>
      </c>
      <c r="M49" s="42">
        <v>0</v>
      </c>
      <c r="N49" s="91">
        <v>0</v>
      </c>
      <c r="O49" s="94">
        <v>0</v>
      </c>
      <c r="P49" s="94">
        <v>0</v>
      </c>
      <c r="Q49" s="57">
        <v>0</v>
      </c>
      <c r="R49" s="90">
        <v>0</v>
      </c>
      <c r="S49" s="90">
        <v>0</v>
      </c>
      <c r="T49" s="90">
        <v>0</v>
      </c>
      <c r="U49" s="42">
        <v>0</v>
      </c>
      <c r="V49" s="64">
        <v>0</v>
      </c>
      <c r="W49" s="95">
        <v>0</v>
      </c>
      <c r="X49" s="95">
        <v>0</v>
      </c>
      <c r="Y49" s="42">
        <v>0</v>
      </c>
      <c r="Z49" s="64">
        <v>0</v>
      </c>
      <c r="AA49" s="64">
        <v>0</v>
      </c>
      <c r="AB49" s="64">
        <v>0</v>
      </c>
      <c r="AC49" s="42">
        <v>0</v>
      </c>
      <c r="AD49" s="64">
        <v>0</v>
      </c>
      <c r="AE49" s="95">
        <v>0</v>
      </c>
      <c r="AF49" s="95">
        <v>0</v>
      </c>
      <c r="AG49" s="42">
        <v>0</v>
      </c>
      <c r="AH49" s="64">
        <v>0</v>
      </c>
      <c r="AI49" s="95">
        <v>0</v>
      </c>
      <c r="AJ49" s="95">
        <v>0</v>
      </c>
      <c r="AK49" s="42">
        <v>0</v>
      </c>
      <c r="AL49" s="15"/>
    </row>
    <row r="50" spans="1:38" ht="15.75">
      <c r="A50" s="13" t="s">
        <v>39</v>
      </c>
      <c r="B50" s="87">
        <v>0</v>
      </c>
      <c r="C50" s="88">
        <v>0</v>
      </c>
      <c r="D50" s="88">
        <v>0</v>
      </c>
      <c r="E50" s="73">
        <v>0</v>
      </c>
      <c r="F50" s="134">
        <v>0</v>
      </c>
      <c r="G50" s="134">
        <v>0</v>
      </c>
      <c r="H50" s="134">
        <v>0</v>
      </c>
      <c r="I50" s="42">
        <v>0</v>
      </c>
      <c r="J50" s="134">
        <v>0</v>
      </c>
      <c r="K50" s="134">
        <v>0</v>
      </c>
      <c r="L50" s="90">
        <v>0</v>
      </c>
      <c r="M50" s="42">
        <v>0</v>
      </c>
      <c r="N50" s="91">
        <v>0</v>
      </c>
      <c r="O50" s="94">
        <v>0</v>
      </c>
      <c r="P50" s="94">
        <v>0</v>
      </c>
      <c r="Q50" s="57">
        <v>0</v>
      </c>
      <c r="R50" s="90">
        <v>0</v>
      </c>
      <c r="S50" s="90">
        <v>0</v>
      </c>
      <c r="T50" s="90">
        <v>0</v>
      </c>
      <c r="U50" s="42">
        <v>0</v>
      </c>
      <c r="V50" s="64">
        <v>0</v>
      </c>
      <c r="W50" s="95">
        <v>0</v>
      </c>
      <c r="X50" s="95">
        <v>0</v>
      </c>
      <c r="Y50" s="42">
        <v>0</v>
      </c>
      <c r="Z50" s="64">
        <v>1</v>
      </c>
      <c r="AA50" s="64">
        <v>218</v>
      </c>
      <c r="AB50" s="64">
        <v>218</v>
      </c>
      <c r="AC50" s="42">
        <f t="shared" si="4"/>
        <v>0.0006858300588618367</v>
      </c>
      <c r="AD50" s="64">
        <v>0</v>
      </c>
      <c r="AE50" s="95">
        <v>0</v>
      </c>
      <c r="AF50" s="95">
        <v>0</v>
      </c>
      <c r="AG50" s="42">
        <v>0</v>
      </c>
      <c r="AH50" s="64">
        <v>0</v>
      </c>
      <c r="AI50" s="95">
        <v>0</v>
      </c>
      <c r="AJ50" s="95">
        <v>0</v>
      </c>
      <c r="AK50" s="42">
        <v>0</v>
      </c>
      <c r="AL50" s="15"/>
    </row>
    <row r="51" spans="1:60" ht="15.75">
      <c r="A51" s="12" t="s">
        <v>40</v>
      </c>
      <c r="B51" s="105">
        <v>0</v>
      </c>
      <c r="C51" s="106">
        <v>0</v>
      </c>
      <c r="D51" s="106">
        <v>0</v>
      </c>
      <c r="E51" s="54">
        <v>0</v>
      </c>
      <c r="F51" s="126">
        <v>0</v>
      </c>
      <c r="G51" s="134">
        <v>0</v>
      </c>
      <c r="H51" s="126">
        <v>0</v>
      </c>
      <c r="I51" s="57">
        <v>0</v>
      </c>
      <c r="J51" s="89">
        <v>25</v>
      </c>
      <c r="K51" s="90">
        <v>10861</v>
      </c>
      <c r="L51" s="90">
        <v>7353</v>
      </c>
      <c r="M51" s="60">
        <v>0.1106132051451792</v>
      </c>
      <c r="N51" s="91">
        <v>0</v>
      </c>
      <c r="O51" s="91">
        <v>0</v>
      </c>
      <c r="P51" s="91">
        <v>0</v>
      </c>
      <c r="Q51" s="57">
        <v>0</v>
      </c>
      <c r="R51" s="90">
        <v>1</v>
      </c>
      <c r="S51" s="90">
        <v>13</v>
      </c>
      <c r="T51" s="90">
        <v>13</v>
      </c>
      <c r="U51" s="57">
        <v>0.0001536806516059628</v>
      </c>
      <c r="V51" s="64">
        <v>42355</v>
      </c>
      <c r="W51" s="64">
        <v>67017.999381056</v>
      </c>
      <c r="X51" s="64">
        <v>56791.16132496</v>
      </c>
      <c r="Y51" s="42">
        <f>W51/W20</f>
        <v>0.8840616424405923</v>
      </c>
      <c r="Z51" s="64">
        <v>457</v>
      </c>
      <c r="AA51" s="64">
        <v>9452</v>
      </c>
      <c r="AB51" s="64">
        <v>7013</v>
      </c>
      <c r="AC51" s="57">
        <f t="shared" si="4"/>
        <v>0.029736081267715965</v>
      </c>
      <c r="AD51" s="64">
        <v>9623</v>
      </c>
      <c r="AE51" s="64">
        <v>27836</v>
      </c>
      <c r="AF51" s="64">
        <v>23304</v>
      </c>
      <c r="AG51" s="42">
        <v>0.5887852444106013</v>
      </c>
      <c r="AH51" s="64">
        <v>41545</v>
      </c>
      <c r="AI51" s="95">
        <v>55232</v>
      </c>
      <c r="AJ51" s="95">
        <v>50823</v>
      </c>
      <c r="AK51" s="42">
        <v>0.8306937989742664</v>
      </c>
      <c r="AL51" s="31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38" s="39" customFormat="1" ht="15.75">
      <c r="A52" s="10" t="s">
        <v>41</v>
      </c>
      <c r="B52" s="146"/>
      <c r="C52" s="146"/>
      <c r="D52" s="146"/>
      <c r="E52" s="157"/>
      <c r="F52" s="146">
        <f>SUM(F57+F58+F59+F53)</f>
        <v>505</v>
      </c>
      <c r="G52" s="171">
        <f>SUM(G57+G58+G59+G53)</f>
        <v>40699710.7</v>
      </c>
      <c r="H52" s="171">
        <f>SUM(H57+H58+H59+H53)</f>
        <v>32363210.74</v>
      </c>
      <c r="I52" s="148">
        <f>IF(G$15=0,"",IF(G52=0,"",G52/G$15))</f>
        <v>0.9999999884520065</v>
      </c>
      <c r="J52" s="168">
        <v>982</v>
      </c>
      <c r="K52" s="163">
        <v>98189</v>
      </c>
      <c r="L52" s="163">
        <v>70411</v>
      </c>
      <c r="M52" s="151">
        <v>1</v>
      </c>
      <c r="N52" s="152">
        <v>26</v>
      </c>
      <c r="O52" s="152">
        <v>1552</v>
      </c>
      <c r="P52" s="152">
        <v>1393</v>
      </c>
      <c r="Q52" s="148">
        <v>1</v>
      </c>
      <c r="R52" s="163">
        <v>1219</v>
      </c>
      <c r="S52" s="163">
        <v>130765</v>
      </c>
      <c r="T52" s="163">
        <v>100948</v>
      </c>
      <c r="U52" s="151">
        <v>1</v>
      </c>
      <c r="V52" s="155">
        <f>V53+V57+V58+V59</f>
        <v>42486</v>
      </c>
      <c r="W52" s="155">
        <f>W53+W57+W58+W59</f>
        <v>75807.021381056</v>
      </c>
      <c r="X52" s="155">
        <f>X53+X57+X58+X59</f>
        <v>63679.61132496</v>
      </c>
      <c r="Y52" s="148">
        <f>SUM(Y53,Y59,Y58,Y57)</f>
        <v>1.0000012004179504</v>
      </c>
      <c r="Z52" s="155">
        <v>3501</v>
      </c>
      <c r="AA52" s="155">
        <v>317863</v>
      </c>
      <c r="AB52" s="155">
        <v>263511</v>
      </c>
      <c r="AC52" s="148">
        <f aca="true" t="shared" si="5" ref="AC52:AC59">IF(AA$15=0,"",IF(AA53=0,"",AA53/AA$53))</f>
        <v>1</v>
      </c>
      <c r="AD52" s="163">
        <v>12785</v>
      </c>
      <c r="AE52" s="163">
        <v>47277</v>
      </c>
      <c r="AF52" s="163">
        <v>40139</v>
      </c>
      <c r="AG52" s="151">
        <v>1</v>
      </c>
      <c r="AH52" s="155">
        <v>45516</v>
      </c>
      <c r="AI52" s="156">
        <v>66489</v>
      </c>
      <c r="AJ52" s="156">
        <v>60490</v>
      </c>
      <c r="AK52" s="148">
        <v>1</v>
      </c>
      <c r="AL52" s="30"/>
    </row>
    <row r="53" spans="1:41" ht="15.75">
      <c r="A53" s="13" t="s">
        <v>66</v>
      </c>
      <c r="B53" s="105">
        <v>231</v>
      </c>
      <c r="C53" s="106">
        <v>23624</v>
      </c>
      <c r="D53" s="106">
        <v>21711</v>
      </c>
      <c r="E53" s="135">
        <v>1</v>
      </c>
      <c r="F53" s="64">
        <f>SUM(F54:F56)</f>
        <v>367</v>
      </c>
      <c r="G53" s="92">
        <f>SUM(G54:G56)</f>
        <v>34107737.14</v>
      </c>
      <c r="H53" s="92">
        <f>SUM(H54:H56)</f>
        <v>27720597.119999997</v>
      </c>
      <c r="I53" s="67">
        <f>IF(G$15=0,"",IF(G53=0,"",G53/G$15))</f>
        <v>0.8380338867156634</v>
      </c>
      <c r="J53" s="89">
        <v>567</v>
      </c>
      <c r="K53" s="90">
        <v>70290</v>
      </c>
      <c r="L53" s="90">
        <v>51238</v>
      </c>
      <c r="M53" s="83">
        <v>0.7158643025186121</v>
      </c>
      <c r="N53" s="94">
        <v>11</v>
      </c>
      <c r="O53" s="94">
        <v>862</v>
      </c>
      <c r="P53" s="94">
        <v>787</v>
      </c>
      <c r="Q53" s="57">
        <v>0.5557704706640877</v>
      </c>
      <c r="R53" s="90">
        <v>716</v>
      </c>
      <c r="S53" s="90">
        <v>101775</v>
      </c>
      <c r="T53" s="90">
        <v>81020</v>
      </c>
      <c r="U53" s="83">
        <v>0.7783045922073949</v>
      </c>
      <c r="V53" s="64">
        <f>SUM(V54:V56)</f>
        <v>25</v>
      </c>
      <c r="W53" s="95">
        <f>SUM(W54:W56)</f>
        <v>3722.42</v>
      </c>
      <c r="X53" s="95">
        <f>SUM(X54:X56)</f>
        <v>3364.608</v>
      </c>
      <c r="Y53" s="57">
        <f>IF(W$15=0,"",IF(W53=0,"",W53/W$15))</f>
        <v>0.049103953705665754</v>
      </c>
      <c r="Z53" s="64">
        <v>1980</v>
      </c>
      <c r="AA53" s="64">
        <v>255309</v>
      </c>
      <c r="AB53" s="64">
        <v>217313</v>
      </c>
      <c r="AC53" s="42">
        <f t="shared" si="5"/>
        <v>0.013928220313424125</v>
      </c>
      <c r="AD53" s="90">
        <v>96</v>
      </c>
      <c r="AE53" s="90">
        <v>11631</v>
      </c>
      <c r="AF53" s="90">
        <v>9355</v>
      </c>
      <c r="AG53" s="83">
        <v>0.24601814835966748</v>
      </c>
      <c r="AH53" s="136">
        <v>26</v>
      </c>
      <c r="AI53" s="95">
        <v>4291</v>
      </c>
      <c r="AJ53" s="95">
        <v>3594</v>
      </c>
      <c r="AK53" s="57">
        <v>0.06453699108123148</v>
      </c>
      <c r="AL53" s="15"/>
      <c r="AM53" s="28"/>
      <c r="AN53" s="28"/>
      <c r="AO53" s="28"/>
    </row>
    <row r="54" spans="1:41" ht="15.75">
      <c r="A54" s="13" t="s">
        <v>67</v>
      </c>
      <c r="B54" s="87">
        <v>2</v>
      </c>
      <c r="C54" s="88">
        <v>118</v>
      </c>
      <c r="D54" s="88">
        <v>81</v>
      </c>
      <c r="E54" s="73"/>
      <c r="F54" s="127">
        <v>35</v>
      </c>
      <c r="G54" s="128">
        <v>9053624</v>
      </c>
      <c r="H54" s="128">
        <v>6630116.4</v>
      </c>
      <c r="I54" s="67">
        <f>IF(G$15=0,"",IF(G54=0,"",G54/G$15))</f>
        <v>0.22244934275291564</v>
      </c>
      <c r="J54" s="89">
        <v>44</v>
      </c>
      <c r="K54" s="90">
        <v>7007</v>
      </c>
      <c r="L54" s="90">
        <v>5297</v>
      </c>
      <c r="M54" s="83">
        <v>0.07136237256719184</v>
      </c>
      <c r="N54" s="91">
        <v>0</v>
      </c>
      <c r="O54" s="94">
        <v>0</v>
      </c>
      <c r="P54" s="94">
        <v>0</v>
      </c>
      <c r="Q54" s="57" t="s">
        <v>87</v>
      </c>
      <c r="R54" s="90">
        <v>71</v>
      </c>
      <c r="S54" s="90">
        <v>8495</v>
      </c>
      <c r="T54" s="90">
        <v>6276</v>
      </c>
      <c r="U54" s="83">
        <v>0.06496386647803311</v>
      </c>
      <c r="V54" s="64">
        <v>0</v>
      </c>
      <c r="W54" s="95">
        <v>0</v>
      </c>
      <c r="X54" s="95">
        <v>0</v>
      </c>
      <c r="Y54" s="57">
        <v>0</v>
      </c>
      <c r="Z54" s="64">
        <v>43</v>
      </c>
      <c r="AA54" s="64">
        <v>3556</v>
      </c>
      <c r="AB54" s="64">
        <v>2854</v>
      </c>
      <c r="AC54" s="42">
        <f t="shared" si="5"/>
        <v>0.4117128655864071</v>
      </c>
      <c r="AD54" s="64">
        <v>10</v>
      </c>
      <c r="AE54" s="95">
        <v>433</v>
      </c>
      <c r="AF54" s="95">
        <v>279</v>
      </c>
      <c r="AG54" s="57">
        <v>0.00915878757112338</v>
      </c>
      <c r="AH54" s="64">
        <v>0</v>
      </c>
      <c r="AI54" s="95">
        <v>0</v>
      </c>
      <c r="AJ54" s="95">
        <v>0</v>
      </c>
      <c r="AK54" s="57" t="s">
        <v>87</v>
      </c>
      <c r="AL54" s="15"/>
      <c r="AM54" s="28"/>
      <c r="AN54" s="28"/>
      <c r="AO54" s="28"/>
    </row>
    <row r="55" spans="1:41" ht="15.75">
      <c r="A55" s="13" t="s">
        <v>68</v>
      </c>
      <c r="B55" s="87">
        <v>56</v>
      </c>
      <c r="C55" s="88">
        <v>7889</v>
      </c>
      <c r="D55" s="88">
        <v>7833</v>
      </c>
      <c r="E55" s="73"/>
      <c r="F55" s="127">
        <v>46</v>
      </c>
      <c r="G55" s="128">
        <v>5030251.36</v>
      </c>
      <c r="H55" s="128">
        <v>3708125.86</v>
      </c>
      <c r="I55" s="67">
        <f>IF(G$15=0,"",IF(G55=0,"",G55/G$15))</f>
        <v>0.12359427660282338</v>
      </c>
      <c r="J55" s="89">
        <v>96</v>
      </c>
      <c r="K55" s="90">
        <v>18792</v>
      </c>
      <c r="L55" s="90">
        <v>12435</v>
      </c>
      <c r="M55" s="83">
        <v>0.19138600046848425</v>
      </c>
      <c r="N55" s="91">
        <v>4</v>
      </c>
      <c r="O55" s="94">
        <v>180</v>
      </c>
      <c r="P55" s="94">
        <v>171</v>
      </c>
      <c r="Q55" s="57">
        <v>0.11605415860735009</v>
      </c>
      <c r="R55" s="90">
        <v>119</v>
      </c>
      <c r="S55" s="90">
        <v>17252</v>
      </c>
      <c r="T55" s="90">
        <v>12816</v>
      </c>
      <c r="U55" s="83">
        <v>0.1319313271899973</v>
      </c>
      <c r="V55" s="64">
        <v>3</v>
      </c>
      <c r="W55" s="95">
        <v>440.75</v>
      </c>
      <c r="X55" s="95">
        <v>346.82</v>
      </c>
      <c r="Y55" s="57">
        <f>IF(W$15=0,"",IF(W56=0,"",W56/W$15))</f>
        <v>0.043289841489480535</v>
      </c>
      <c r="Z55" s="64">
        <v>214</v>
      </c>
      <c r="AA55" s="64">
        <v>105114</v>
      </c>
      <c r="AB55" s="64">
        <v>87958</v>
      </c>
      <c r="AC55" s="42">
        <f t="shared" si="5"/>
        <v>0.5743589141001688</v>
      </c>
      <c r="AD55" s="64">
        <v>29</v>
      </c>
      <c r="AE55" s="95">
        <v>6343</v>
      </c>
      <c r="AF55" s="95">
        <v>5322</v>
      </c>
      <c r="AG55" s="57">
        <v>0.13416671954650253</v>
      </c>
      <c r="AH55" s="64">
        <v>1</v>
      </c>
      <c r="AI55" s="95">
        <v>10</v>
      </c>
      <c r="AJ55" s="95">
        <v>6</v>
      </c>
      <c r="AK55" s="57">
        <v>0.0001504008181804509</v>
      </c>
      <c r="AL55" s="15"/>
      <c r="AM55" s="28"/>
      <c r="AN55" s="28"/>
      <c r="AO55" s="28"/>
    </row>
    <row r="56" spans="1:41" ht="15.75">
      <c r="A56" s="13" t="s">
        <v>69</v>
      </c>
      <c r="B56" s="87">
        <v>93</v>
      </c>
      <c r="C56" s="88">
        <v>11433</v>
      </c>
      <c r="D56" s="88">
        <v>10575</v>
      </c>
      <c r="E56" s="73"/>
      <c r="F56" s="127">
        <v>286</v>
      </c>
      <c r="G56" s="128">
        <v>20023861.78</v>
      </c>
      <c r="H56" s="128">
        <v>17382354.86</v>
      </c>
      <c r="I56" s="67">
        <f>IF(G$15=0,"",IF(G56=0,"",G56/G$15))</f>
        <v>0.49199026735992435</v>
      </c>
      <c r="J56" s="89">
        <v>427</v>
      </c>
      <c r="K56" s="90">
        <v>44491</v>
      </c>
      <c r="L56" s="90">
        <v>33507</v>
      </c>
      <c r="M56" s="83">
        <v>0.453115929482936</v>
      </c>
      <c r="N56" s="91">
        <v>7</v>
      </c>
      <c r="O56" s="94">
        <v>682</v>
      </c>
      <c r="P56" s="94">
        <v>616</v>
      </c>
      <c r="Q56" s="57">
        <v>0.4397163120567376</v>
      </c>
      <c r="R56" s="90">
        <v>526</v>
      </c>
      <c r="S56" s="90">
        <v>76028</v>
      </c>
      <c r="T56" s="90">
        <v>61928</v>
      </c>
      <c r="U56" s="83">
        <v>0.5814093985393645</v>
      </c>
      <c r="V56" s="64">
        <v>22</v>
      </c>
      <c r="W56" s="95">
        <v>3281.67</v>
      </c>
      <c r="X56" s="95">
        <v>3017.788</v>
      </c>
      <c r="Y56" s="57">
        <f>IF(W$15=0,"",IF(W56=0,"",W56/W$15))</f>
        <v>0.043289841489480535</v>
      </c>
      <c r="Z56" s="64">
        <v>1723</v>
      </c>
      <c r="AA56" s="64">
        <v>146639</v>
      </c>
      <c r="AB56" s="64">
        <v>126501</v>
      </c>
      <c r="AC56" s="42">
        <f t="shared" si="5"/>
        <v>0.007876729766674893</v>
      </c>
      <c r="AD56" s="64">
        <v>57</v>
      </c>
      <c r="AE56" s="95">
        <v>4855</v>
      </c>
      <c r="AF56" s="95">
        <v>3754</v>
      </c>
      <c r="AG56" s="57">
        <v>0.10269264124204158</v>
      </c>
      <c r="AH56" s="64">
        <v>25</v>
      </c>
      <c r="AI56" s="95">
        <v>4281</v>
      </c>
      <c r="AJ56" s="95">
        <v>3588</v>
      </c>
      <c r="AK56" s="57">
        <v>0.06438659026305103</v>
      </c>
      <c r="AL56" s="15"/>
      <c r="AM56" s="28"/>
      <c r="AN56" s="28"/>
      <c r="AO56" s="28"/>
    </row>
    <row r="57" spans="1:38" ht="15.75">
      <c r="A57" s="13" t="s">
        <v>43</v>
      </c>
      <c r="B57" s="87">
        <v>5</v>
      </c>
      <c r="C57" s="88">
        <v>460</v>
      </c>
      <c r="D57" s="88">
        <v>387</v>
      </c>
      <c r="E57" s="73">
        <v>0.01947172367084321</v>
      </c>
      <c r="F57" s="127">
        <v>0</v>
      </c>
      <c r="G57" s="127">
        <v>0</v>
      </c>
      <c r="H57" s="127">
        <v>0</v>
      </c>
      <c r="I57" s="57">
        <v>0</v>
      </c>
      <c r="J57" s="89">
        <v>0</v>
      </c>
      <c r="K57" s="90">
        <v>0</v>
      </c>
      <c r="L57" s="90">
        <v>0</v>
      </c>
      <c r="M57" s="83">
        <v>0</v>
      </c>
      <c r="N57" s="91">
        <v>0</v>
      </c>
      <c r="O57" s="94">
        <v>0</v>
      </c>
      <c r="P57" s="94">
        <v>0</v>
      </c>
      <c r="Q57" s="42"/>
      <c r="R57" s="90">
        <v>4</v>
      </c>
      <c r="S57" s="90">
        <v>220</v>
      </c>
      <c r="T57" s="90">
        <v>219</v>
      </c>
      <c r="U57" s="83">
        <v>0.0016824073720032118</v>
      </c>
      <c r="V57" s="64">
        <v>0</v>
      </c>
      <c r="W57" s="95">
        <v>0</v>
      </c>
      <c r="X57" s="95">
        <v>0</v>
      </c>
      <c r="Y57" s="42">
        <v>0</v>
      </c>
      <c r="Z57" s="64">
        <v>27</v>
      </c>
      <c r="AA57" s="64">
        <v>2011</v>
      </c>
      <c r="AB57" s="64">
        <v>1933</v>
      </c>
      <c r="AC57" s="42">
        <f t="shared" si="5"/>
        <v>0.2339831341629163</v>
      </c>
      <c r="AD57" s="64">
        <v>0</v>
      </c>
      <c r="AE57" s="95">
        <v>0</v>
      </c>
      <c r="AF57" s="95">
        <v>0</v>
      </c>
      <c r="AG57" s="42">
        <v>0</v>
      </c>
      <c r="AH57" s="64">
        <v>0</v>
      </c>
      <c r="AI57" s="95">
        <v>0</v>
      </c>
      <c r="AJ57" s="95">
        <v>0</v>
      </c>
      <c r="AK57" s="42">
        <v>0</v>
      </c>
      <c r="AL57" s="15"/>
    </row>
    <row r="58" spans="1:38" ht="15.75">
      <c r="A58" s="13" t="s">
        <v>44</v>
      </c>
      <c r="B58" s="87">
        <v>75</v>
      </c>
      <c r="C58" s="88">
        <v>3724</v>
      </c>
      <c r="D58" s="88">
        <v>2835</v>
      </c>
      <c r="E58" s="73">
        <v>0.1576363020656959</v>
      </c>
      <c r="F58" s="127">
        <v>138</v>
      </c>
      <c r="G58" s="128">
        <v>6591973.56</v>
      </c>
      <c r="H58" s="128">
        <v>4642613.62</v>
      </c>
      <c r="I58" s="67">
        <f>IF(G$15=0,"",IF(G58=0,"",G58/G$15))</f>
        <v>0.1619661017363431</v>
      </c>
      <c r="J58" s="89">
        <v>415</v>
      </c>
      <c r="K58" s="90">
        <v>27899</v>
      </c>
      <c r="L58" s="90">
        <v>19173</v>
      </c>
      <c r="M58" s="83">
        <v>0.28413569748138795</v>
      </c>
      <c r="N58" s="91">
        <v>15</v>
      </c>
      <c r="O58" s="94">
        <v>690</v>
      </c>
      <c r="P58" s="94">
        <v>606</v>
      </c>
      <c r="Q58" s="42">
        <v>0.4448742746615087</v>
      </c>
      <c r="R58" s="90">
        <v>498</v>
      </c>
      <c r="S58" s="90">
        <v>28632</v>
      </c>
      <c r="T58" s="90">
        <v>19650</v>
      </c>
      <c r="U58" s="83">
        <v>0.21895767215998166</v>
      </c>
      <c r="V58" s="64">
        <v>42461</v>
      </c>
      <c r="W58" s="95">
        <v>72084.601381056</v>
      </c>
      <c r="X58" s="95">
        <v>60315.00332496</v>
      </c>
      <c r="Y58" s="42">
        <f>IF(W$15=0,"",IF(W58=0,"",W58/W$15))</f>
        <v>0.9508972467122847</v>
      </c>
      <c r="Z58" s="64">
        <v>1483</v>
      </c>
      <c r="AA58" s="64">
        <v>59738</v>
      </c>
      <c r="AB58" s="64">
        <v>43533</v>
      </c>
      <c r="AC58" s="42">
        <f t="shared" si="5"/>
        <v>0.0031530420000861702</v>
      </c>
      <c r="AD58" s="64">
        <v>12689</v>
      </c>
      <c r="AE58" s="95">
        <v>35646</v>
      </c>
      <c r="AF58" s="95">
        <v>30784</v>
      </c>
      <c r="AG58" s="83">
        <v>0.7539818516403325</v>
      </c>
      <c r="AH58" s="64">
        <v>45490</v>
      </c>
      <c r="AI58" s="95">
        <v>62198</v>
      </c>
      <c r="AJ58" s="95">
        <v>56896</v>
      </c>
      <c r="AK58" s="42">
        <v>0.9354630089187685</v>
      </c>
      <c r="AL58" s="15"/>
    </row>
    <row r="59" spans="1:38" ht="15.75">
      <c r="A59" s="13" t="s">
        <v>45</v>
      </c>
      <c r="B59" s="87">
        <v>0</v>
      </c>
      <c r="C59" s="88">
        <v>0</v>
      </c>
      <c r="D59" s="88">
        <v>0</v>
      </c>
      <c r="E59" s="73">
        <v>0</v>
      </c>
      <c r="F59" s="134"/>
      <c r="G59" s="137"/>
      <c r="H59" s="137"/>
      <c r="I59" s="57">
        <f>IF(G$15=0,"",IF(G60=0,"",G60/G$15))</f>
        <v>1.000000000245702</v>
      </c>
      <c r="J59" s="89">
        <v>0</v>
      </c>
      <c r="K59" s="90">
        <v>0</v>
      </c>
      <c r="L59" s="90">
        <v>0</v>
      </c>
      <c r="M59" s="83">
        <v>0</v>
      </c>
      <c r="N59" s="91">
        <v>0</v>
      </c>
      <c r="O59" s="94">
        <v>0</v>
      </c>
      <c r="P59" s="94">
        <v>0</v>
      </c>
      <c r="Q59" s="42"/>
      <c r="R59" s="90">
        <v>1</v>
      </c>
      <c r="S59" s="90">
        <v>138</v>
      </c>
      <c r="T59" s="90">
        <v>59</v>
      </c>
      <c r="U59" s="83">
        <v>0.0010553282606201966</v>
      </c>
      <c r="V59" s="64">
        <v>0</v>
      </c>
      <c r="W59" s="95">
        <v>0</v>
      </c>
      <c r="X59" s="95">
        <v>0</v>
      </c>
      <c r="Y59" s="42">
        <v>0</v>
      </c>
      <c r="Z59" s="64">
        <v>11</v>
      </c>
      <c r="AA59" s="64">
        <v>805</v>
      </c>
      <c r="AB59" s="64">
        <v>732</v>
      </c>
      <c r="AC59" s="42">
        <f t="shared" si="5"/>
        <v>1.2450129059296773</v>
      </c>
      <c r="AD59" s="64">
        <v>0</v>
      </c>
      <c r="AE59" s="95">
        <v>0</v>
      </c>
      <c r="AF59" s="95">
        <v>0</v>
      </c>
      <c r="AG59" s="42">
        <v>0</v>
      </c>
      <c r="AH59" s="64">
        <v>0</v>
      </c>
      <c r="AI59" s="95">
        <v>0</v>
      </c>
      <c r="AJ59" s="95">
        <v>0</v>
      </c>
      <c r="AK59" s="42">
        <v>0</v>
      </c>
      <c r="AL59" s="15"/>
    </row>
    <row r="60" spans="1:38" s="39" customFormat="1" ht="15.75">
      <c r="A60" s="10" t="s">
        <v>70</v>
      </c>
      <c r="B60" s="159"/>
      <c r="C60" s="172"/>
      <c r="D60" s="172"/>
      <c r="E60" s="145">
        <v>1</v>
      </c>
      <c r="F60" s="146">
        <f>SUM(F61:F64)</f>
        <v>505</v>
      </c>
      <c r="G60" s="171">
        <f>SUM(G61:G64)</f>
        <v>40699711.18</v>
      </c>
      <c r="H60" s="171">
        <f>SUM(H61:H64)</f>
        <v>32363210.76</v>
      </c>
      <c r="I60" s="148">
        <f>IF(G$15=0,"",IF(G60=0,"",G60/G$15))</f>
        <v>1.000000000245702</v>
      </c>
      <c r="J60" s="168">
        <v>982</v>
      </c>
      <c r="K60" s="163">
        <v>98189</v>
      </c>
      <c r="L60" s="163">
        <v>70411</v>
      </c>
      <c r="M60" s="151">
        <v>1</v>
      </c>
      <c r="N60" s="152">
        <v>27</v>
      </c>
      <c r="O60" s="153">
        <v>1552</v>
      </c>
      <c r="P60" s="153">
        <v>1393</v>
      </c>
      <c r="Q60" s="157">
        <v>1</v>
      </c>
      <c r="R60" s="163">
        <v>1219</v>
      </c>
      <c r="S60" s="163">
        <v>130765</v>
      </c>
      <c r="T60" s="163">
        <v>100948</v>
      </c>
      <c r="U60" s="151">
        <v>1</v>
      </c>
      <c r="V60" s="155">
        <f>V61+V62</f>
        <v>42486</v>
      </c>
      <c r="W60" s="156">
        <f>W61+W62</f>
        <v>75806.930381056</v>
      </c>
      <c r="X60" s="156">
        <f>X61+X62</f>
        <v>63679.99432496</v>
      </c>
      <c r="Y60" s="157">
        <f>IF(W$15=0,"",IF(W61=0,"",W61/W$15))</f>
        <v>0.7669532829987423</v>
      </c>
      <c r="Z60" s="155">
        <v>3501</v>
      </c>
      <c r="AA60" s="155">
        <v>317863</v>
      </c>
      <c r="AB60" s="155">
        <v>263511</v>
      </c>
      <c r="AC60" s="157">
        <f>SUM(AC61:AC64)</f>
        <v>10.304540023894862</v>
      </c>
      <c r="AD60" s="163">
        <v>12875</v>
      </c>
      <c r="AE60" s="163">
        <v>47277</v>
      </c>
      <c r="AF60" s="163">
        <v>40139</v>
      </c>
      <c r="AG60" s="151">
        <v>1</v>
      </c>
      <c r="AH60" s="155">
        <v>45516</v>
      </c>
      <c r="AI60" s="156">
        <v>66489</v>
      </c>
      <c r="AJ60" s="156">
        <v>60490</v>
      </c>
      <c r="AK60" s="157">
        <v>1</v>
      </c>
      <c r="AL60" s="30"/>
    </row>
    <row r="61" spans="1:38" ht="15.75">
      <c r="A61" s="13" t="s">
        <v>71</v>
      </c>
      <c r="B61" s="87">
        <v>90</v>
      </c>
      <c r="C61" s="88">
        <v>3815</v>
      </c>
      <c r="D61" s="88">
        <v>3509</v>
      </c>
      <c r="E61" s="73">
        <v>0.1614883169657975</v>
      </c>
      <c r="F61" s="134">
        <v>83</v>
      </c>
      <c r="G61" s="137">
        <v>5242809.56</v>
      </c>
      <c r="H61" s="137">
        <v>3840124.13</v>
      </c>
      <c r="I61" s="42">
        <f>IF(G$15=0,"",IF(G61=0,"",G61/G$15))</f>
        <v>0.1288168738618594</v>
      </c>
      <c r="J61" s="89">
        <v>143</v>
      </c>
      <c r="K61" s="90">
        <v>12169</v>
      </c>
      <c r="L61" s="90">
        <v>8693</v>
      </c>
      <c r="M61" s="83">
        <v>0.123934452942794</v>
      </c>
      <c r="N61" s="91">
        <v>10</v>
      </c>
      <c r="O61" s="94">
        <v>558</v>
      </c>
      <c r="P61" s="94">
        <v>516</v>
      </c>
      <c r="Q61" s="42">
        <v>0.3597678916827853</v>
      </c>
      <c r="R61" s="90">
        <v>107</v>
      </c>
      <c r="S61" s="90">
        <v>5689</v>
      </c>
      <c r="T61" s="90">
        <v>4184</v>
      </c>
      <c r="U61" s="83">
        <v>0.043505525178755784</v>
      </c>
      <c r="V61" s="64">
        <v>38596</v>
      </c>
      <c r="W61" s="95">
        <v>58140.374129808</v>
      </c>
      <c r="X61" s="95">
        <v>49052.646683408</v>
      </c>
      <c r="Y61" s="42">
        <f>IF(W$15=0,"",IF(W62=0,"",W62/W$15))</f>
        <v>0.23304671700125767</v>
      </c>
      <c r="Z61" s="64">
        <v>670</v>
      </c>
      <c r="AA61" s="64">
        <v>33480</v>
      </c>
      <c r="AB61" s="64">
        <v>25654</v>
      </c>
      <c r="AC61" s="42">
        <f>AA62/$AA$61</f>
        <v>3.3411589008363203</v>
      </c>
      <c r="AD61" s="64">
        <v>11103</v>
      </c>
      <c r="AE61" s="95">
        <v>32495</v>
      </c>
      <c r="AF61" s="95">
        <v>27327</v>
      </c>
      <c r="AG61" s="42">
        <v>0.6873321065211414</v>
      </c>
      <c r="AH61" s="64">
        <v>44401</v>
      </c>
      <c r="AI61" s="95">
        <v>58165</v>
      </c>
      <c r="AJ61" s="95">
        <v>53114</v>
      </c>
      <c r="AK61" s="42">
        <v>0.8748063589465926</v>
      </c>
      <c r="AL61" s="15"/>
    </row>
    <row r="62" spans="1:38" ht="15.75">
      <c r="A62" s="13" t="s">
        <v>72</v>
      </c>
      <c r="B62" s="87">
        <v>141</v>
      </c>
      <c r="C62" s="88">
        <v>19809</v>
      </c>
      <c r="D62" s="88">
        <v>18202</v>
      </c>
      <c r="E62" s="73">
        <v>0.8385116830342025</v>
      </c>
      <c r="F62" s="134">
        <v>409</v>
      </c>
      <c r="G62" s="137">
        <v>33894481</v>
      </c>
      <c r="H62" s="137">
        <v>27251718.85</v>
      </c>
      <c r="I62" s="42">
        <f>IF(G$15=0,"",IF(G62=0,"",G62/G$15))</f>
        <v>0.8327941409319833</v>
      </c>
      <c r="J62" s="89">
        <v>839</v>
      </c>
      <c r="K62" s="90">
        <v>86020</v>
      </c>
      <c r="L62" s="90">
        <v>61718</v>
      </c>
      <c r="M62" s="83">
        <v>0.876065547057206</v>
      </c>
      <c r="N62" s="97">
        <v>17</v>
      </c>
      <c r="O62" s="98">
        <v>994</v>
      </c>
      <c r="P62" s="98">
        <v>877</v>
      </c>
      <c r="Q62" s="42">
        <v>0.6408768536428111</v>
      </c>
      <c r="R62" s="90">
        <v>676</v>
      </c>
      <c r="S62" s="90">
        <v>67368</v>
      </c>
      <c r="T62" s="90">
        <v>52180</v>
      </c>
      <c r="U62" s="83">
        <v>0.515183726532329</v>
      </c>
      <c r="V62" s="96">
        <v>3890</v>
      </c>
      <c r="W62" s="99">
        <v>17666.556251248</v>
      </c>
      <c r="X62" s="99">
        <v>14627.347641552</v>
      </c>
      <c r="Y62" s="42">
        <f>IF(W$15=0,"",IF(W62=0,"",W62/W$15))</f>
        <v>0.23304671700125767</v>
      </c>
      <c r="Z62" s="64">
        <v>1814</v>
      </c>
      <c r="AA62" s="64">
        <v>111862</v>
      </c>
      <c r="AB62" s="64">
        <v>89613</v>
      </c>
      <c r="AC62" s="42">
        <f>AA63/$AA$61</f>
        <v>2.5647252090800476</v>
      </c>
      <c r="AD62" s="96">
        <v>1769</v>
      </c>
      <c r="AE62" s="99">
        <v>11107</v>
      </c>
      <c r="AF62" s="99">
        <v>10094</v>
      </c>
      <c r="AG62" s="42">
        <v>0.23493453476320408</v>
      </c>
      <c r="AH62" s="96">
        <v>1115</v>
      </c>
      <c r="AI62" s="99">
        <v>8324</v>
      </c>
      <c r="AJ62" s="99">
        <v>7376</v>
      </c>
      <c r="AK62" s="42">
        <v>0.12519364105340733</v>
      </c>
      <c r="AL62" s="15"/>
    </row>
    <row r="63" spans="1:38" ht="15.75">
      <c r="A63" s="13" t="s">
        <v>73</v>
      </c>
      <c r="B63" s="87">
        <v>0</v>
      </c>
      <c r="C63" s="88">
        <v>0</v>
      </c>
      <c r="D63" s="88">
        <v>0</v>
      </c>
      <c r="E63" s="73">
        <v>0</v>
      </c>
      <c r="F63" s="134">
        <v>13</v>
      </c>
      <c r="G63" s="137">
        <v>1562420.62</v>
      </c>
      <c r="H63" s="137">
        <v>1271367.78</v>
      </c>
      <c r="I63" s="42">
        <f>IF(G$15=0,"",IF(G63=0,"",G63/G$15))</f>
        <v>0.03838898545185917</v>
      </c>
      <c r="J63" s="89">
        <v>0</v>
      </c>
      <c r="K63" s="90">
        <v>0</v>
      </c>
      <c r="L63" s="90">
        <v>0</v>
      </c>
      <c r="M63" s="83">
        <v>0</v>
      </c>
      <c r="N63" s="91">
        <v>0</v>
      </c>
      <c r="O63" s="94">
        <v>0</v>
      </c>
      <c r="P63" s="94">
        <v>0</v>
      </c>
      <c r="Q63" s="42">
        <v>0</v>
      </c>
      <c r="R63" s="90">
        <v>436</v>
      </c>
      <c r="S63" s="90">
        <v>57708</v>
      </c>
      <c r="T63" s="90">
        <v>44584</v>
      </c>
      <c r="U63" s="83">
        <v>0.44131074828891526</v>
      </c>
      <c r="V63" s="64">
        <v>0</v>
      </c>
      <c r="W63" s="95">
        <v>0</v>
      </c>
      <c r="X63" s="95">
        <v>0</v>
      </c>
      <c r="Y63" s="42">
        <v>0</v>
      </c>
      <c r="Z63" s="64">
        <v>1015</v>
      </c>
      <c r="AA63" s="64">
        <v>85867</v>
      </c>
      <c r="AB63" s="64">
        <v>74588</v>
      </c>
      <c r="AC63" s="42">
        <f>AA64/$AA$61</f>
        <v>2.588231780167264</v>
      </c>
      <c r="AD63" s="64">
        <v>3</v>
      </c>
      <c r="AE63" s="95">
        <v>3675</v>
      </c>
      <c r="AF63" s="95">
        <v>2718</v>
      </c>
      <c r="AG63" s="42">
        <v>0</v>
      </c>
      <c r="AH63" s="64">
        <v>0</v>
      </c>
      <c r="AI63" s="95">
        <v>0</v>
      </c>
      <c r="AJ63" s="95">
        <v>0</v>
      </c>
      <c r="AK63" s="42">
        <v>0</v>
      </c>
      <c r="AL63" s="15"/>
    </row>
    <row r="64" spans="1:38" ht="15.75">
      <c r="A64" s="13" t="s">
        <v>74</v>
      </c>
      <c r="B64" s="87">
        <v>0</v>
      </c>
      <c r="C64" s="88">
        <v>0</v>
      </c>
      <c r="D64" s="88">
        <v>0</v>
      </c>
      <c r="E64" s="73">
        <v>0</v>
      </c>
      <c r="F64" s="134">
        <v>0</v>
      </c>
      <c r="G64" s="134">
        <v>0</v>
      </c>
      <c r="H64" s="134">
        <v>0</v>
      </c>
      <c r="I64" s="42">
        <v>0</v>
      </c>
      <c r="J64" s="93">
        <v>0</v>
      </c>
      <c r="K64" s="138">
        <v>0</v>
      </c>
      <c r="L64" s="138">
        <v>0</v>
      </c>
      <c r="M64" s="83">
        <v>0</v>
      </c>
      <c r="N64" s="91">
        <v>0</v>
      </c>
      <c r="O64" s="94">
        <v>0</v>
      </c>
      <c r="P64" s="94">
        <v>0</v>
      </c>
      <c r="Q64" s="70">
        <v>0</v>
      </c>
      <c r="R64" s="89">
        <v>0</v>
      </c>
      <c r="S64" s="90">
        <v>0</v>
      </c>
      <c r="T64" s="90">
        <v>0</v>
      </c>
      <c r="U64" s="83">
        <v>0</v>
      </c>
      <c r="V64" s="64">
        <v>0</v>
      </c>
      <c r="W64" s="95">
        <v>0</v>
      </c>
      <c r="X64" s="95">
        <v>0</v>
      </c>
      <c r="Y64" s="70">
        <v>0</v>
      </c>
      <c r="Z64" s="64">
        <v>2</v>
      </c>
      <c r="AA64" s="64">
        <v>86654</v>
      </c>
      <c r="AB64" s="64">
        <v>73656</v>
      </c>
      <c r="AC64" s="42">
        <f>AA65/$AA$61</f>
        <v>1.8104241338112306</v>
      </c>
      <c r="AD64" s="64">
        <v>0</v>
      </c>
      <c r="AE64" s="95">
        <v>0</v>
      </c>
      <c r="AF64" s="95">
        <v>0</v>
      </c>
      <c r="AG64" s="70">
        <v>0</v>
      </c>
      <c r="AH64" s="64">
        <v>0</v>
      </c>
      <c r="AI64" s="95">
        <v>0</v>
      </c>
      <c r="AJ64" s="95">
        <v>0</v>
      </c>
      <c r="AK64" s="70">
        <v>0</v>
      </c>
      <c r="AL64" s="15"/>
    </row>
    <row r="65" spans="1:38" s="39" customFormat="1" ht="15.75">
      <c r="A65" s="10" t="s">
        <v>14</v>
      </c>
      <c r="B65" s="173"/>
      <c r="C65" s="146"/>
      <c r="D65" s="146"/>
      <c r="E65" s="157"/>
      <c r="F65" s="174">
        <f>F16</f>
        <v>2</v>
      </c>
      <c r="G65" s="175">
        <f>G16</f>
        <v>1092250</v>
      </c>
      <c r="H65" s="175">
        <f>H16</f>
        <v>1092250</v>
      </c>
      <c r="I65" s="148"/>
      <c r="J65" s="176">
        <v>0</v>
      </c>
      <c r="K65" s="177">
        <v>0</v>
      </c>
      <c r="L65" s="177">
        <v>0</v>
      </c>
      <c r="M65" s="157">
        <v>0</v>
      </c>
      <c r="N65" s="152">
        <v>0</v>
      </c>
      <c r="O65" s="153">
        <v>0</v>
      </c>
      <c r="P65" s="153">
        <v>0</v>
      </c>
      <c r="Q65" s="157">
        <v>0</v>
      </c>
      <c r="R65" s="168"/>
      <c r="S65" s="163"/>
      <c r="T65" s="163"/>
      <c r="U65" s="169"/>
      <c r="V65" s="155"/>
      <c r="W65" s="156"/>
      <c r="X65" s="156"/>
      <c r="Y65" s="157"/>
      <c r="Z65" s="155">
        <f>Z66</f>
        <v>86</v>
      </c>
      <c r="AA65" s="155">
        <f>AA66</f>
        <v>60613</v>
      </c>
      <c r="AB65" s="155">
        <f>AB66</f>
        <v>55037</v>
      </c>
      <c r="AC65" s="157">
        <f>IF(AA$16=0,"",IF(AA65=0,"",AA65/AA$16))</f>
        <v>1</v>
      </c>
      <c r="AD65" s="163">
        <v>0</v>
      </c>
      <c r="AE65" s="163">
        <v>0</v>
      </c>
      <c r="AF65" s="163">
        <v>0</v>
      </c>
      <c r="AG65" s="157">
        <v>0</v>
      </c>
      <c r="AH65" s="155">
        <v>0</v>
      </c>
      <c r="AI65" s="156">
        <v>0</v>
      </c>
      <c r="AJ65" s="156">
        <v>0</v>
      </c>
      <c r="AK65" s="157">
        <v>0</v>
      </c>
      <c r="AL65" s="30"/>
    </row>
    <row r="66" spans="1:38" s="39" customFormat="1" ht="15.75">
      <c r="A66" s="10" t="s">
        <v>46</v>
      </c>
      <c r="B66" s="159"/>
      <c r="C66" s="172"/>
      <c r="D66" s="172"/>
      <c r="E66" s="145">
        <v>1</v>
      </c>
      <c r="F66" s="146">
        <f>SUM(F67:F72)</f>
        <v>2</v>
      </c>
      <c r="G66" s="171">
        <f>SUM(G67:G72)</f>
        <v>1092250</v>
      </c>
      <c r="H66" s="171">
        <f>SUM(H67:H72)</f>
        <v>1092250</v>
      </c>
      <c r="I66" s="148"/>
      <c r="J66" s="176">
        <v>0</v>
      </c>
      <c r="K66" s="177">
        <v>0</v>
      </c>
      <c r="L66" s="177">
        <v>0</v>
      </c>
      <c r="M66" s="148">
        <v>0</v>
      </c>
      <c r="N66" s="152">
        <v>6</v>
      </c>
      <c r="O66" s="152">
        <v>6242</v>
      </c>
      <c r="P66" s="152">
        <v>5812</v>
      </c>
      <c r="Q66" s="151">
        <v>1</v>
      </c>
      <c r="R66" s="163">
        <v>5</v>
      </c>
      <c r="S66" s="163">
        <v>4572</v>
      </c>
      <c r="T66" s="163">
        <v>3814</v>
      </c>
      <c r="U66" s="151">
        <v>1</v>
      </c>
      <c r="V66" s="155">
        <f>V72</f>
        <v>0</v>
      </c>
      <c r="W66" s="156">
        <f>W72</f>
        <v>0</v>
      </c>
      <c r="X66" s="156">
        <f>X72</f>
        <v>0</v>
      </c>
      <c r="Y66" s="157">
        <v>0</v>
      </c>
      <c r="Z66" s="155">
        <v>86</v>
      </c>
      <c r="AA66" s="155">
        <v>60613</v>
      </c>
      <c r="AB66" s="155">
        <v>55037</v>
      </c>
      <c r="AC66" s="148">
        <f aca="true" t="shared" si="6" ref="AC66:AC73">IF(AA$16=0,"",IF(AA67=0,"",AA67/AA$16))</f>
        <v>0.17298269348159637</v>
      </c>
      <c r="AD66" s="163">
        <v>3</v>
      </c>
      <c r="AE66" s="163">
        <v>1650</v>
      </c>
      <c r="AF66" s="163">
        <v>905</v>
      </c>
      <c r="AG66" s="151">
        <v>1</v>
      </c>
      <c r="AH66" s="155">
        <v>1</v>
      </c>
      <c r="AI66" s="156">
        <v>190</v>
      </c>
      <c r="AJ66" s="156">
        <v>130</v>
      </c>
      <c r="AK66" s="157">
        <v>0</v>
      </c>
      <c r="AL66" s="30"/>
    </row>
    <row r="67" spans="1:38" ht="15.75">
      <c r="A67" s="13" t="s">
        <v>47</v>
      </c>
      <c r="B67" s="87">
        <v>1</v>
      </c>
      <c r="C67" s="88">
        <v>1020</v>
      </c>
      <c r="D67" s="88">
        <v>1020</v>
      </c>
      <c r="E67" s="73">
        <v>0.7505518763796909</v>
      </c>
      <c r="F67" s="134">
        <v>0</v>
      </c>
      <c r="G67" s="134">
        <v>0</v>
      </c>
      <c r="H67" s="134">
        <v>0</v>
      </c>
      <c r="I67" s="42">
        <v>0</v>
      </c>
      <c r="J67" s="93">
        <v>0</v>
      </c>
      <c r="K67" s="138">
        <v>0</v>
      </c>
      <c r="L67" s="138">
        <v>0</v>
      </c>
      <c r="M67" s="42">
        <v>0</v>
      </c>
      <c r="N67" s="91">
        <v>5</v>
      </c>
      <c r="O67" s="94">
        <v>4350</v>
      </c>
      <c r="P67" s="94">
        <v>4120</v>
      </c>
      <c r="Q67" s="60">
        <v>0.6968920217878884</v>
      </c>
      <c r="R67" s="90">
        <v>1</v>
      </c>
      <c r="S67" s="90">
        <v>1309</v>
      </c>
      <c r="T67" s="90">
        <v>952</v>
      </c>
      <c r="U67" s="83">
        <v>0.2863079615048119</v>
      </c>
      <c r="V67" s="64">
        <v>0</v>
      </c>
      <c r="W67" s="95">
        <v>0</v>
      </c>
      <c r="X67" s="95">
        <v>0</v>
      </c>
      <c r="Y67" s="70">
        <v>0</v>
      </c>
      <c r="Z67" s="64">
        <v>15</v>
      </c>
      <c r="AA67" s="64">
        <v>10485</v>
      </c>
      <c r="AB67" s="64">
        <v>8710</v>
      </c>
      <c r="AC67" s="42">
        <f t="shared" si="6"/>
        <v>0.04685463514427598</v>
      </c>
      <c r="AD67" s="64">
        <v>0</v>
      </c>
      <c r="AE67" s="95">
        <v>0</v>
      </c>
      <c r="AF67" s="95">
        <v>0</v>
      </c>
      <c r="AG67" s="83" t="s">
        <v>87</v>
      </c>
      <c r="AH67" s="64">
        <v>0</v>
      </c>
      <c r="AI67" s="95">
        <v>0</v>
      </c>
      <c r="AJ67" s="95">
        <v>0</v>
      </c>
      <c r="AK67" s="70">
        <v>0</v>
      </c>
      <c r="AL67" s="15"/>
    </row>
    <row r="68" spans="1:38" ht="15.75">
      <c r="A68" s="13" t="s">
        <v>75</v>
      </c>
      <c r="B68" s="139">
        <v>1</v>
      </c>
      <c r="C68" s="88">
        <v>339</v>
      </c>
      <c r="D68" s="88">
        <v>339</v>
      </c>
      <c r="E68" s="73">
        <v>0.24944812362030905</v>
      </c>
      <c r="F68" s="134">
        <v>0</v>
      </c>
      <c r="G68" s="134">
        <v>0</v>
      </c>
      <c r="H68" s="134">
        <v>0</v>
      </c>
      <c r="I68" s="42">
        <v>0</v>
      </c>
      <c r="J68" s="93">
        <v>0</v>
      </c>
      <c r="K68" s="138">
        <v>0</v>
      </c>
      <c r="L68" s="138">
        <v>0</v>
      </c>
      <c r="M68" s="42">
        <v>0</v>
      </c>
      <c r="N68" s="91"/>
      <c r="O68" s="94"/>
      <c r="P68" s="94"/>
      <c r="Q68" s="70" t="s">
        <v>87</v>
      </c>
      <c r="R68" s="90">
        <v>2</v>
      </c>
      <c r="S68" s="90">
        <v>916</v>
      </c>
      <c r="T68" s="90">
        <v>862</v>
      </c>
      <c r="U68" s="83">
        <v>0.20034995625546806</v>
      </c>
      <c r="V68" s="64">
        <v>0</v>
      </c>
      <c r="W68" s="95">
        <v>0</v>
      </c>
      <c r="X68" s="95">
        <v>0</v>
      </c>
      <c r="Y68" s="70">
        <v>0</v>
      </c>
      <c r="Z68" s="64">
        <v>8</v>
      </c>
      <c r="AA68" s="64">
        <v>2840</v>
      </c>
      <c r="AB68" s="64">
        <v>2531</v>
      </c>
      <c r="AC68" s="42">
        <f t="shared" si="6"/>
        <v>0.2885024664675895</v>
      </c>
      <c r="AD68" s="64">
        <v>2</v>
      </c>
      <c r="AE68" s="95">
        <v>1350</v>
      </c>
      <c r="AF68" s="95">
        <v>635</v>
      </c>
      <c r="AG68" s="83">
        <v>0.8181818181818182</v>
      </c>
      <c r="AH68" s="64">
        <v>0</v>
      </c>
      <c r="AI68" s="95">
        <v>0</v>
      </c>
      <c r="AJ68" s="95">
        <v>0</v>
      </c>
      <c r="AK68" s="70">
        <v>0</v>
      </c>
      <c r="AL68" s="15"/>
    </row>
    <row r="69" spans="1:38" ht="15.75">
      <c r="A69" s="13" t="s">
        <v>48</v>
      </c>
      <c r="B69" s="87">
        <v>0</v>
      </c>
      <c r="C69" s="88">
        <v>0</v>
      </c>
      <c r="D69" s="88">
        <v>0</v>
      </c>
      <c r="E69" s="73">
        <v>0</v>
      </c>
      <c r="F69" s="134">
        <v>0</v>
      </c>
      <c r="G69" s="134">
        <v>0</v>
      </c>
      <c r="H69" s="134">
        <v>0</v>
      </c>
      <c r="I69" s="42">
        <v>0</v>
      </c>
      <c r="J69" s="93">
        <v>0</v>
      </c>
      <c r="K69" s="138">
        <v>0</v>
      </c>
      <c r="L69" s="138">
        <v>0</v>
      </c>
      <c r="M69" s="42">
        <v>0</v>
      </c>
      <c r="N69" s="91">
        <v>1</v>
      </c>
      <c r="O69" s="94">
        <v>1892</v>
      </c>
      <c r="P69" s="94">
        <v>1692</v>
      </c>
      <c r="Q69" s="60">
        <v>0.3031079782121115</v>
      </c>
      <c r="R69" s="90">
        <v>0</v>
      </c>
      <c r="S69" s="90">
        <v>0</v>
      </c>
      <c r="T69" s="90">
        <v>0</v>
      </c>
      <c r="U69" s="83">
        <v>0</v>
      </c>
      <c r="V69" s="64">
        <v>0</v>
      </c>
      <c r="W69" s="95">
        <v>0</v>
      </c>
      <c r="X69" s="95">
        <v>0</v>
      </c>
      <c r="Y69" s="70">
        <v>0</v>
      </c>
      <c r="Z69" s="64">
        <v>30</v>
      </c>
      <c r="AA69" s="64">
        <v>17487</v>
      </c>
      <c r="AB69" s="64">
        <v>17093</v>
      </c>
      <c r="AC69" s="42">
        <f t="shared" si="6"/>
        <v>0.01506277531222675</v>
      </c>
      <c r="AD69" s="64">
        <v>0</v>
      </c>
      <c r="AE69" s="95">
        <v>0</v>
      </c>
      <c r="AF69" s="95">
        <v>0</v>
      </c>
      <c r="AG69" s="83">
        <v>0</v>
      </c>
      <c r="AH69" s="64">
        <v>0</v>
      </c>
      <c r="AI69" s="95">
        <v>0</v>
      </c>
      <c r="AJ69" s="95">
        <v>0</v>
      </c>
      <c r="AK69" s="70">
        <v>0</v>
      </c>
      <c r="AL69" s="15"/>
    </row>
    <row r="70" spans="1:38" ht="15.75">
      <c r="A70" s="13" t="s">
        <v>49</v>
      </c>
      <c r="B70" s="87">
        <v>0</v>
      </c>
      <c r="C70" s="88">
        <v>0</v>
      </c>
      <c r="D70" s="88">
        <v>0</v>
      </c>
      <c r="E70" s="73">
        <v>0</v>
      </c>
      <c r="F70" s="134">
        <v>0</v>
      </c>
      <c r="G70" s="134">
        <v>0</v>
      </c>
      <c r="H70" s="134">
        <v>0</v>
      </c>
      <c r="I70" s="42">
        <v>0</v>
      </c>
      <c r="J70" s="93">
        <v>0</v>
      </c>
      <c r="K70" s="138">
        <v>0</v>
      </c>
      <c r="L70" s="138">
        <v>0</v>
      </c>
      <c r="M70" s="42">
        <v>0</v>
      </c>
      <c r="N70" s="91">
        <v>0</v>
      </c>
      <c r="O70" s="94">
        <v>0</v>
      </c>
      <c r="P70" s="94">
        <v>0</v>
      </c>
      <c r="Q70" s="70">
        <v>0</v>
      </c>
      <c r="R70" s="90">
        <v>0</v>
      </c>
      <c r="S70" s="90">
        <v>0</v>
      </c>
      <c r="T70" s="90">
        <v>0</v>
      </c>
      <c r="U70" s="83">
        <v>0</v>
      </c>
      <c r="V70" s="64">
        <v>0</v>
      </c>
      <c r="W70" s="95">
        <v>0</v>
      </c>
      <c r="X70" s="95">
        <v>0</v>
      </c>
      <c r="Y70" s="70">
        <v>0</v>
      </c>
      <c r="Z70" s="64">
        <v>5</v>
      </c>
      <c r="AA70" s="64">
        <v>913</v>
      </c>
      <c r="AB70" s="64">
        <v>913</v>
      </c>
      <c r="AC70" s="42">
        <f t="shared" si="6"/>
        <v>0.07188226948014452</v>
      </c>
      <c r="AD70" s="64">
        <v>0</v>
      </c>
      <c r="AE70" s="95">
        <v>0</v>
      </c>
      <c r="AF70" s="95">
        <v>0</v>
      </c>
      <c r="AG70" s="83">
        <v>0</v>
      </c>
      <c r="AH70" s="64">
        <v>0</v>
      </c>
      <c r="AI70" s="95">
        <v>0</v>
      </c>
      <c r="AJ70" s="95">
        <v>0</v>
      </c>
      <c r="AK70" s="70">
        <v>0</v>
      </c>
      <c r="AL70" s="15"/>
    </row>
    <row r="71" spans="1:38" ht="15.75">
      <c r="A71" s="13" t="s">
        <v>76</v>
      </c>
      <c r="B71" s="87">
        <v>0</v>
      </c>
      <c r="C71" s="88">
        <v>0</v>
      </c>
      <c r="D71" s="88">
        <v>0</v>
      </c>
      <c r="E71" s="73">
        <v>0</v>
      </c>
      <c r="F71" s="134">
        <v>0</v>
      </c>
      <c r="G71" s="134">
        <v>0</v>
      </c>
      <c r="H71" s="134">
        <v>0</v>
      </c>
      <c r="I71" s="42">
        <v>0</v>
      </c>
      <c r="J71" s="93">
        <v>0</v>
      </c>
      <c r="K71" s="138">
        <v>0</v>
      </c>
      <c r="L71" s="138">
        <v>0</v>
      </c>
      <c r="M71" s="42">
        <v>0</v>
      </c>
      <c r="N71" s="91">
        <v>0</v>
      </c>
      <c r="O71" s="94">
        <v>0</v>
      </c>
      <c r="P71" s="94">
        <v>0</v>
      </c>
      <c r="Q71" s="70">
        <v>0</v>
      </c>
      <c r="R71" s="90">
        <v>1</v>
      </c>
      <c r="S71" s="90">
        <v>2105</v>
      </c>
      <c r="T71" s="90">
        <v>1767</v>
      </c>
      <c r="U71" s="83">
        <v>0.460411198600175</v>
      </c>
      <c r="V71" s="64">
        <v>0</v>
      </c>
      <c r="W71" s="95">
        <v>0</v>
      </c>
      <c r="X71" s="95">
        <v>0</v>
      </c>
      <c r="Y71" s="70">
        <v>0</v>
      </c>
      <c r="Z71" s="64">
        <v>3</v>
      </c>
      <c r="AA71" s="64">
        <v>4357</v>
      </c>
      <c r="AB71" s="64">
        <v>4286</v>
      </c>
      <c r="AC71" s="42">
        <f t="shared" si="6"/>
        <v>0.4047151601141669</v>
      </c>
      <c r="AD71" s="64">
        <v>0</v>
      </c>
      <c r="AE71" s="95">
        <v>0</v>
      </c>
      <c r="AF71" s="95">
        <v>0</v>
      </c>
      <c r="AG71" s="83">
        <v>0</v>
      </c>
      <c r="AH71" s="64">
        <v>0</v>
      </c>
      <c r="AI71" s="95">
        <v>0</v>
      </c>
      <c r="AJ71" s="95">
        <v>0</v>
      </c>
      <c r="AK71" s="70">
        <v>0</v>
      </c>
      <c r="AL71" s="15"/>
    </row>
    <row r="72" spans="1:38" ht="15.75">
      <c r="A72" s="13" t="s">
        <v>77</v>
      </c>
      <c r="B72" s="87">
        <v>0</v>
      </c>
      <c r="C72" s="88">
        <v>0</v>
      </c>
      <c r="D72" s="88">
        <v>0</v>
      </c>
      <c r="E72" s="73">
        <v>0</v>
      </c>
      <c r="F72" s="134">
        <v>2</v>
      </c>
      <c r="G72" s="92">
        <v>1092250</v>
      </c>
      <c r="H72" s="92">
        <v>1092250</v>
      </c>
      <c r="I72" s="42">
        <f>IF(G$16=0,"",IF(G73=0,"",G73/G$16))</f>
        <v>1</v>
      </c>
      <c r="J72" s="93">
        <v>0</v>
      </c>
      <c r="K72" s="138">
        <v>0</v>
      </c>
      <c r="L72" s="138">
        <v>0</v>
      </c>
      <c r="M72" s="42">
        <v>0</v>
      </c>
      <c r="N72" s="91">
        <v>0</v>
      </c>
      <c r="O72" s="94">
        <v>0</v>
      </c>
      <c r="P72" s="94">
        <v>0</v>
      </c>
      <c r="Q72" s="70">
        <v>0</v>
      </c>
      <c r="R72" s="90">
        <v>1</v>
      </c>
      <c r="S72" s="90">
        <v>242</v>
      </c>
      <c r="T72" s="90">
        <v>233</v>
      </c>
      <c r="U72" s="83">
        <v>0.052930883639545054</v>
      </c>
      <c r="V72" s="64">
        <v>0</v>
      </c>
      <c r="W72" s="95">
        <v>0</v>
      </c>
      <c r="X72" s="95">
        <v>0</v>
      </c>
      <c r="Y72" s="70">
        <v>0</v>
      </c>
      <c r="Z72" s="64">
        <v>25</v>
      </c>
      <c r="AA72" s="64">
        <v>24531</v>
      </c>
      <c r="AB72" s="64">
        <v>21504</v>
      </c>
      <c r="AC72" s="42">
        <f t="shared" si="6"/>
        <v>1</v>
      </c>
      <c r="AD72" s="64">
        <v>1</v>
      </c>
      <c r="AE72" s="95">
        <v>300</v>
      </c>
      <c r="AF72" s="95">
        <v>270</v>
      </c>
      <c r="AG72" s="83">
        <v>0.18181818181818182</v>
      </c>
      <c r="AH72" s="64">
        <v>1</v>
      </c>
      <c r="AI72" s="95">
        <v>190</v>
      </c>
      <c r="AJ72" s="95">
        <v>130</v>
      </c>
      <c r="AK72" s="70">
        <v>0.0028576155454285673</v>
      </c>
      <c r="AL72" s="15"/>
    </row>
    <row r="73" spans="1:38" s="39" customFormat="1" ht="15.75">
      <c r="A73" s="10" t="s">
        <v>50</v>
      </c>
      <c r="B73" s="159"/>
      <c r="C73" s="172"/>
      <c r="D73" s="172"/>
      <c r="E73" s="145">
        <v>1</v>
      </c>
      <c r="F73" s="155">
        <f>SUM(F74:F77)</f>
        <v>2</v>
      </c>
      <c r="G73" s="160">
        <f>SUM(G74:G77)</f>
        <v>1092250</v>
      </c>
      <c r="H73" s="160">
        <f>SUM(H74:H77)</f>
        <v>1092250</v>
      </c>
      <c r="I73" s="148"/>
      <c r="J73" s="176">
        <v>0</v>
      </c>
      <c r="K73" s="177">
        <v>0</v>
      </c>
      <c r="L73" s="177">
        <v>0</v>
      </c>
      <c r="M73" s="178">
        <v>0</v>
      </c>
      <c r="N73" s="152">
        <v>6</v>
      </c>
      <c r="O73" s="152">
        <v>6242</v>
      </c>
      <c r="P73" s="152">
        <v>5812</v>
      </c>
      <c r="Q73" s="151">
        <v>1</v>
      </c>
      <c r="R73" s="163">
        <v>5</v>
      </c>
      <c r="S73" s="163">
        <v>4572</v>
      </c>
      <c r="T73" s="163">
        <v>3814</v>
      </c>
      <c r="U73" s="151">
        <v>1</v>
      </c>
      <c r="V73" s="155">
        <f>V76</f>
        <v>0</v>
      </c>
      <c r="W73" s="156">
        <f>W76</f>
        <v>0</v>
      </c>
      <c r="X73" s="156">
        <f>X76</f>
        <v>0</v>
      </c>
      <c r="Y73" s="157">
        <v>0</v>
      </c>
      <c r="Z73" s="155">
        <v>86</v>
      </c>
      <c r="AA73" s="155">
        <v>60613</v>
      </c>
      <c r="AB73" s="155">
        <v>55037</v>
      </c>
      <c r="AC73" s="148">
        <f t="shared" si="6"/>
        <v>0.0012043621005394882</v>
      </c>
      <c r="AD73" s="163">
        <v>3</v>
      </c>
      <c r="AE73" s="163">
        <v>1650</v>
      </c>
      <c r="AF73" s="163">
        <v>905</v>
      </c>
      <c r="AG73" s="151">
        <v>1</v>
      </c>
      <c r="AH73" s="155">
        <v>0</v>
      </c>
      <c r="AI73" s="156">
        <v>0</v>
      </c>
      <c r="AJ73" s="156">
        <v>0</v>
      </c>
      <c r="AK73" s="157">
        <v>0</v>
      </c>
      <c r="AL73" s="30"/>
    </row>
    <row r="74" spans="1:38" ht="15.75">
      <c r="A74" s="13" t="s">
        <v>42</v>
      </c>
      <c r="B74" s="87">
        <v>2</v>
      </c>
      <c r="C74" s="88">
        <v>1359</v>
      </c>
      <c r="D74" s="88">
        <v>1359</v>
      </c>
      <c r="E74" s="73">
        <v>1</v>
      </c>
      <c r="F74" s="134">
        <v>2</v>
      </c>
      <c r="G74" s="92">
        <v>1092250</v>
      </c>
      <c r="H74" s="92">
        <v>1092250</v>
      </c>
      <c r="I74" s="42"/>
      <c r="J74" s="89">
        <v>0</v>
      </c>
      <c r="K74" s="90">
        <v>0</v>
      </c>
      <c r="L74" s="90">
        <v>0</v>
      </c>
      <c r="M74" s="140">
        <v>0</v>
      </c>
      <c r="N74" s="91">
        <v>6</v>
      </c>
      <c r="O74" s="94">
        <v>6242</v>
      </c>
      <c r="P74" s="94">
        <v>5812</v>
      </c>
      <c r="Q74" s="141">
        <v>1</v>
      </c>
      <c r="R74" s="90">
        <v>5</v>
      </c>
      <c r="S74" s="90">
        <v>4572</v>
      </c>
      <c r="T74" s="90">
        <v>3814</v>
      </c>
      <c r="U74" s="83">
        <v>1</v>
      </c>
      <c r="V74" s="64"/>
      <c r="W74" s="95"/>
      <c r="X74" s="95"/>
      <c r="Y74" s="70">
        <f>IF(W$15=0,"",IF(W75=0,"",W75/W$15))</f>
      </c>
      <c r="Z74" s="64">
        <v>73</v>
      </c>
      <c r="AA74" s="64">
        <v>73</v>
      </c>
      <c r="AB74" s="64">
        <v>59503.48051</v>
      </c>
      <c r="AC74" s="64">
        <v>53926.99121000001</v>
      </c>
      <c r="AD74" s="90">
        <v>2</v>
      </c>
      <c r="AE74" s="95">
        <v>1500</v>
      </c>
      <c r="AF74" s="95">
        <v>770</v>
      </c>
      <c r="AG74" s="83">
        <v>0.9090909090909091</v>
      </c>
      <c r="AH74" s="64">
        <v>1</v>
      </c>
      <c r="AI74" s="95">
        <v>190</v>
      </c>
      <c r="AJ74" s="95">
        <v>130</v>
      </c>
      <c r="AK74" s="70">
        <v>0.0028576155454285673</v>
      </c>
      <c r="AL74" s="15"/>
    </row>
    <row r="75" spans="1:38" ht="15.75">
      <c r="A75" s="13" t="s">
        <v>43</v>
      </c>
      <c r="B75" s="87">
        <v>0</v>
      </c>
      <c r="C75" s="88">
        <v>0</v>
      </c>
      <c r="D75" s="88">
        <v>0</v>
      </c>
      <c r="E75" s="73">
        <v>0</v>
      </c>
      <c r="F75" s="134">
        <v>0</v>
      </c>
      <c r="G75" s="134">
        <v>0</v>
      </c>
      <c r="H75" s="134">
        <v>0</v>
      </c>
      <c r="I75" s="42">
        <v>0</v>
      </c>
      <c r="J75" s="89">
        <v>0</v>
      </c>
      <c r="K75" s="90">
        <v>0</v>
      </c>
      <c r="L75" s="90">
        <v>0</v>
      </c>
      <c r="M75" s="140">
        <v>0</v>
      </c>
      <c r="N75" s="91">
        <v>0</v>
      </c>
      <c r="O75" s="94">
        <v>0</v>
      </c>
      <c r="P75" s="94">
        <v>0</v>
      </c>
      <c r="Q75" s="70">
        <v>0</v>
      </c>
      <c r="R75" s="90">
        <v>0</v>
      </c>
      <c r="S75" s="90">
        <v>0</v>
      </c>
      <c r="T75" s="90">
        <v>0</v>
      </c>
      <c r="U75" s="83">
        <v>0</v>
      </c>
      <c r="V75" s="64">
        <v>0</v>
      </c>
      <c r="W75" s="95">
        <v>0</v>
      </c>
      <c r="X75" s="95">
        <v>0</v>
      </c>
      <c r="Y75" s="70">
        <v>0</v>
      </c>
      <c r="Z75" s="64">
        <v>0</v>
      </c>
      <c r="AA75" s="64">
        <v>0</v>
      </c>
      <c r="AB75" s="64">
        <v>0</v>
      </c>
      <c r="AC75" s="64">
        <v>0</v>
      </c>
      <c r="AD75" s="90">
        <v>0</v>
      </c>
      <c r="AE75" s="90">
        <v>0</v>
      </c>
      <c r="AF75" s="90">
        <v>0</v>
      </c>
      <c r="AG75" s="83">
        <v>0</v>
      </c>
      <c r="AH75" s="64">
        <v>0</v>
      </c>
      <c r="AI75" s="95">
        <v>0</v>
      </c>
      <c r="AJ75" s="95">
        <v>0</v>
      </c>
      <c r="AK75" s="70">
        <v>0</v>
      </c>
      <c r="AL75" s="15"/>
    </row>
    <row r="76" spans="1:38" ht="15.75">
      <c r="A76" s="13" t="s">
        <v>44</v>
      </c>
      <c r="B76" s="87">
        <v>0</v>
      </c>
      <c r="C76" s="88">
        <v>0</v>
      </c>
      <c r="D76" s="88">
        <v>0</v>
      </c>
      <c r="E76" s="73">
        <v>0</v>
      </c>
      <c r="F76" s="134">
        <v>0</v>
      </c>
      <c r="G76" s="134">
        <v>0</v>
      </c>
      <c r="H76" s="134">
        <v>0</v>
      </c>
      <c r="I76" s="42">
        <v>0</v>
      </c>
      <c r="J76" s="89">
        <v>0</v>
      </c>
      <c r="K76" s="90">
        <v>0</v>
      </c>
      <c r="L76" s="90">
        <v>0</v>
      </c>
      <c r="M76" s="140">
        <v>0</v>
      </c>
      <c r="N76" s="91">
        <v>0</v>
      </c>
      <c r="O76" s="94">
        <v>0</v>
      </c>
      <c r="P76" s="94">
        <v>0</v>
      </c>
      <c r="Q76" s="70">
        <v>0</v>
      </c>
      <c r="R76" s="90">
        <v>0</v>
      </c>
      <c r="S76" s="90">
        <v>0</v>
      </c>
      <c r="T76" s="90">
        <v>0</v>
      </c>
      <c r="U76" s="83">
        <v>0</v>
      </c>
      <c r="V76" s="64">
        <v>0</v>
      </c>
      <c r="W76" s="95">
        <v>0</v>
      </c>
      <c r="X76" s="95">
        <v>0</v>
      </c>
      <c r="Y76" s="70">
        <v>0</v>
      </c>
      <c r="Z76" s="64">
        <v>13</v>
      </c>
      <c r="AA76" s="64">
        <v>13</v>
      </c>
      <c r="AB76" s="64">
        <v>1110</v>
      </c>
      <c r="AC76" s="64">
        <v>1110</v>
      </c>
      <c r="AD76" s="90">
        <v>1</v>
      </c>
      <c r="AE76" s="90">
        <v>150</v>
      </c>
      <c r="AF76" s="90">
        <v>135</v>
      </c>
      <c r="AG76" s="83">
        <v>0.09090909090909091</v>
      </c>
      <c r="AH76" s="64">
        <v>0</v>
      </c>
      <c r="AI76" s="95">
        <v>0</v>
      </c>
      <c r="AJ76" s="95">
        <v>0</v>
      </c>
      <c r="AK76" s="70">
        <v>0</v>
      </c>
      <c r="AL76" s="15"/>
    </row>
    <row r="77" spans="1:38" ht="15.75">
      <c r="A77" s="13" t="s">
        <v>45</v>
      </c>
      <c r="B77" s="87">
        <v>0</v>
      </c>
      <c r="C77" s="88">
        <v>0</v>
      </c>
      <c r="D77" s="88">
        <v>0</v>
      </c>
      <c r="E77" s="73">
        <v>0</v>
      </c>
      <c r="F77" s="134"/>
      <c r="G77" s="137"/>
      <c r="H77" s="137"/>
      <c r="I77" s="42">
        <v>0</v>
      </c>
      <c r="J77" s="89">
        <v>0</v>
      </c>
      <c r="K77" s="90">
        <v>0</v>
      </c>
      <c r="L77" s="90">
        <v>0</v>
      </c>
      <c r="M77" s="140">
        <v>0</v>
      </c>
      <c r="N77" s="91">
        <v>0</v>
      </c>
      <c r="O77" s="94">
        <v>0</v>
      </c>
      <c r="P77" s="94">
        <v>0</v>
      </c>
      <c r="Q77" s="70">
        <v>0</v>
      </c>
      <c r="R77" s="89">
        <v>0</v>
      </c>
      <c r="S77" s="89">
        <v>0</v>
      </c>
      <c r="T77" s="89">
        <v>0</v>
      </c>
      <c r="U77" s="83">
        <v>0</v>
      </c>
      <c r="V77" s="64">
        <v>0</v>
      </c>
      <c r="W77" s="95">
        <v>0</v>
      </c>
      <c r="X77" s="95">
        <v>0</v>
      </c>
      <c r="Y77" s="70">
        <v>0</v>
      </c>
      <c r="Z77" s="64">
        <v>0</v>
      </c>
      <c r="AA77" s="64">
        <v>0</v>
      </c>
      <c r="AB77" s="64">
        <v>0</v>
      </c>
      <c r="AC77" s="64">
        <v>0</v>
      </c>
      <c r="AD77" s="90"/>
      <c r="AE77" s="90"/>
      <c r="AF77" s="90"/>
      <c r="AG77" s="83" t="s">
        <v>87</v>
      </c>
      <c r="AH77" s="64">
        <v>0</v>
      </c>
      <c r="AI77" s="95">
        <v>0</v>
      </c>
      <c r="AJ77" s="69">
        <v>0</v>
      </c>
      <c r="AK77" s="70">
        <v>0</v>
      </c>
      <c r="AL77" s="15"/>
    </row>
    <row r="78" spans="1:38" s="39" customFormat="1" ht="15.75">
      <c r="A78" s="10" t="s">
        <v>78</v>
      </c>
      <c r="B78" s="159"/>
      <c r="C78" s="172"/>
      <c r="D78" s="172"/>
      <c r="E78" s="145">
        <v>1</v>
      </c>
      <c r="F78" s="155">
        <f>F79+F80</f>
        <v>2</v>
      </c>
      <c r="G78" s="171">
        <f>G79+G80</f>
        <v>1092250</v>
      </c>
      <c r="H78" s="171">
        <f>H79+H80</f>
        <v>1092250</v>
      </c>
      <c r="I78" s="148">
        <f>IF(G$16=0,"",IF(G78=0,"",G78/G$16))</f>
        <v>1</v>
      </c>
      <c r="J78" s="176">
        <v>0</v>
      </c>
      <c r="K78" s="177">
        <v>0</v>
      </c>
      <c r="L78" s="177">
        <v>0</v>
      </c>
      <c r="M78" s="178">
        <v>0</v>
      </c>
      <c r="N78" s="152">
        <v>6</v>
      </c>
      <c r="O78" s="152">
        <v>6242</v>
      </c>
      <c r="P78" s="152">
        <v>5812</v>
      </c>
      <c r="Q78" s="179">
        <v>1</v>
      </c>
      <c r="R78" s="163">
        <v>5</v>
      </c>
      <c r="S78" s="163">
        <v>4572</v>
      </c>
      <c r="T78" s="163">
        <v>3814</v>
      </c>
      <c r="U78" s="151">
        <v>1</v>
      </c>
      <c r="V78" s="155">
        <f>V80</f>
        <v>0</v>
      </c>
      <c r="W78" s="156">
        <f>W80</f>
        <v>0</v>
      </c>
      <c r="X78" s="156">
        <f>X80</f>
        <v>0</v>
      </c>
      <c r="Y78" s="157">
        <v>0</v>
      </c>
      <c r="Z78" s="155">
        <v>86</v>
      </c>
      <c r="AA78" s="155">
        <v>60613</v>
      </c>
      <c r="AB78" s="155">
        <v>55037</v>
      </c>
      <c r="AC78" s="148">
        <f>IF(AA$16=0,"",IF(AA79=0,"",AA79/AA$16))</f>
        <v>0.6882681932918681</v>
      </c>
      <c r="AD78" s="163">
        <v>3</v>
      </c>
      <c r="AE78" s="163">
        <v>1650</v>
      </c>
      <c r="AF78" s="163">
        <v>905</v>
      </c>
      <c r="AG78" s="151">
        <v>1</v>
      </c>
      <c r="AH78" s="155">
        <v>0</v>
      </c>
      <c r="AI78" s="156">
        <v>0</v>
      </c>
      <c r="AJ78" s="156">
        <v>0</v>
      </c>
      <c r="AK78" s="157">
        <v>0</v>
      </c>
      <c r="AL78" s="30"/>
    </row>
    <row r="79" spans="1:38" ht="15.75">
      <c r="A79" s="13" t="s">
        <v>79</v>
      </c>
      <c r="B79" s="87">
        <v>2</v>
      </c>
      <c r="C79" s="88">
        <v>1359</v>
      </c>
      <c r="D79" s="88">
        <v>1359</v>
      </c>
      <c r="E79" s="73">
        <v>1</v>
      </c>
      <c r="F79" s="134">
        <v>2</v>
      </c>
      <c r="G79" s="92">
        <v>1092250</v>
      </c>
      <c r="H79" s="92">
        <v>1092250</v>
      </c>
      <c r="I79" s="42">
        <f>IF(G$16=0,"",IF(G79=0,"",G79/G$16))</f>
        <v>1</v>
      </c>
      <c r="J79" s="89">
        <v>0</v>
      </c>
      <c r="K79" s="89">
        <v>0</v>
      </c>
      <c r="L79" s="89">
        <v>0</v>
      </c>
      <c r="M79" s="140">
        <v>0</v>
      </c>
      <c r="N79" s="91">
        <v>4</v>
      </c>
      <c r="O79" s="94">
        <v>2302</v>
      </c>
      <c r="P79" s="94">
        <v>2302</v>
      </c>
      <c r="Q79" s="70">
        <v>0.3688</v>
      </c>
      <c r="R79" s="90">
        <v>2</v>
      </c>
      <c r="S79" s="90">
        <v>2321</v>
      </c>
      <c r="T79" s="90">
        <v>1929</v>
      </c>
      <c r="U79" s="83">
        <v>0.507655293088364</v>
      </c>
      <c r="V79" s="64">
        <v>0</v>
      </c>
      <c r="W79" s="95">
        <v>0</v>
      </c>
      <c r="X79" s="95">
        <v>0</v>
      </c>
      <c r="Y79" s="70">
        <v>0</v>
      </c>
      <c r="Z79" s="64">
        <v>53</v>
      </c>
      <c r="AA79" s="64">
        <v>41718</v>
      </c>
      <c r="AB79" s="64">
        <v>37011</v>
      </c>
      <c r="AC79" s="42">
        <f>IF(AA$16=0,"",IF(AA80=0,"",AA80/AA$16))</f>
        <v>0.31173837213139094</v>
      </c>
      <c r="AD79" s="90">
        <v>3</v>
      </c>
      <c r="AE79" s="95">
        <v>1650</v>
      </c>
      <c r="AF79" s="95">
        <v>905</v>
      </c>
      <c r="AG79" s="83">
        <v>1</v>
      </c>
      <c r="AH79" s="64">
        <v>1</v>
      </c>
      <c r="AI79" s="95">
        <v>190</v>
      </c>
      <c r="AJ79" s="95">
        <v>130</v>
      </c>
      <c r="AK79" s="70">
        <v>0.0028576155454285673</v>
      </c>
      <c r="AL79" s="15"/>
    </row>
    <row r="80" spans="1:38" ht="15.75">
      <c r="A80" s="13" t="s">
        <v>80</v>
      </c>
      <c r="B80" s="87">
        <v>0</v>
      </c>
      <c r="C80" s="88">
        <v>0</v>
      </c>
      <c r="D80" s="88">
        <v>0</v>
      </c>
      <c r="E80" s="73">
        <v>0</v>
      </c>
      <c r="F80" s="134">
        <v>0</v>
      </c>
      <c r="G80" s="134">
        <v>0</v>
      </c>
      <c r="H80" s="134">
        <v>0</v>
      </c>
      <c r="I80" s="42">
        <v>0</v>
      </c>
      <c r="J80" s="89">
        <v>0</v>
      </c>
      <c r="K80" s="89">
        <v>0</v>
      </c>
      <c r="L80" s="89">
        <v>0</v>
      </c>
      <c r="M80" s="140">
        <v>0</v>
      </c>
      <c r="N80" s="91">
        <v>2</v>
      </c>
      <c r="O80" s="94">
        <v>3940</v>
      </c>
      <c r="P80" s="94">
        <v>3510</v>
      </c>
      <c r="Q80" s="141">
        <v>0.631207946171099</v>
      </c>
      <c r="R80" s="90">
        <v>3</v>
      </c>
      <c r="S80" s="90">
        <v>2251</v>
      </c>
      <c r="T80" s="90">
        <v>1885</v>
      </c>
      <c r="U80" s="83">
        <v>0.49234470691163607</v>
      </c>
      <c r="V80" s="64">
        <v>0</v>
      </c>
      <c r="W80" s="95">
        <v>0</v>
      </c>
      <c r="X80" s="95">
        <v>0</v>
      </c>
      <c r="Y80" s="70">
        <v>0</v>
      </c>
      <c r="Z80" s="64">
        <v>33</v>
      </c>
      <c r="AA80" s="64">
        <v>18895.39795</v>
      </c>
      <c r="AB80" s="64">
        <v>18026.48226</v>
      </c>
      <c r="AC80" s="42">
        <f>IF(AA$16=0,"",IF(AA80=0,"",AA80/AA$16))</f>
        <v>0.31173837213139094</v>
      </c>
      <c r="AD80" s="90">
        <v>0</v>
      </c>
      <c r="AE80" s="90">
        <v>0</v>
      </c>
      <c r="AF80" s="90">
        <v>0</v>
      </c>
      <c r="AG80" s="83">
        <v>0</v>
      </c>
      <c r="AH80" s="64">
        <v>0</v>
      </c>
      <c r="AI80" s="95">
        <v>0</v>
      </c>
      <c r="AJ80" s="95">
        <v>0</v>
      </c>
      <c r="AK80" s="70">
        <v>0</v>
      </c>
      <c r="AL80" s="15"/>
    </row>
    <row r="81" spans="1:38" ht="15.75">
      <c r="A81" s="13" t="s">
        <v>81</v>
      </c>
      <c r="B81" s="87">
        <v>0</v>
      </c>
      <c r="C81" s="88">
        <v>0</v>
      </c>
      <c r="D81" s="88">
        <v>0</v>
      </c>
      <c r="E81" s="73">
        <v>0</v>
      </c>
      <c r="F81" s="134">
        <v>0</v>
      </c>
      <c r="G81" s="134">
        <v>0</v>
      </c>
      <c r="H81" s="134">
        <v>0</v>
      </c>
      <c r="I81" s="42">
        <v>0</v>
      </c>
      <c r="J81" s="89">
        <v>0</v>
      </c>
      <c r="K81" s="89">
        <v>0</v>
      </c>
      <c r="L81" s="89">
        <v>0</v>
      </c>
      <c r="M81" s="140">
        <v>0</v>
      </c>
      <c r="N81" s="91">
        <v>0</v>
      </c>
      <c r="O81" s="94">
        <v>0</v>
      </c>
      <c r="P81" s="94">
        <v>0</v>
      </c>
      <c r="Q81" s="70">
        <v>0</v>
      </c>
      <c r="R81" s="89">
        <v>0</v>
      </c>
      <c r="S81" s="89">
        <v>0</v>
      </c>
      <c r="T81" s="89">
        <v>0</v>
      </c>
      <c r="U81" s="83">
        <v>0</v>
      </c>
      <c r="V81" s="64">
        <v>0</v>
      </c>
      <c r="W81" s="95">
        <v>0</v>
      </c>
      <c r="X81" s="95">
        <v>0</v>
      </c>
      <c r="Y81" s="70">
        <v>0</v>
      </c>
      <c r="Z81" s="64">
        <v>0</v>
      </c>
      <c r="AA81" s="64">
        <v>0</v>
      </c>
      <c r="AB81" s="64">
        <v>0</v>
      </c>
      <c r="AC81" s="42">
        <v>0</v>
      </c>
      <c r="AD81" s="90">
        <v>0</v>
      </c>
      <c r="AE81" s="90">
        <v>0</v>
      </c>
      <c r="AF81" s="90">
        <v>0</v>
      </c>
      <c r="AG81" s="83">
        <v>0</v>
      </c>
      <c r="AH81" s="131">
        <v>0</v>
      </c>
      <c r="AI81" s="95">
        <v>0</v>
      </c>
      <c r="AJ81" s="95">
        <v>0</v>
      </c>
      <c r="AK81" s="70">
        <v>0</v>
      </c>
      <c r="AL81" s="15"/>
    </row>
    <row r="82" spans="1:38" ht="15.75">
      <c r="A82" s="13" t="s">
        <v>82</v>
      </c>
      <c r="B82" s="87">
        <v>0</v>
      </c>
      <c r="C82" s="88">
        <v>0</v>
      </c>
      <c r="D82" s="88">
        <v>0</v>
      </c>
      <c r="E82" s="73">
        <v>0</v>
      </c>
      <c r="F82" s="134">
        <v>0</v>
      </c>
      <c r="G82" s="134">
        <v>0</v>
      </c>
      <c r="H82" s="134">
        <v>0</v>
      </c>
      <c r="I82" s="42">
        <v>0</v>
      </c>
      <c r="J82" s="89">
        <v>0</v>
      </c>
      <c r="K82" s="89">
        <v>0</v>
      </c>
      <c r="L82" s="89">
        <v>0</v>
      </c>
      <c r="M82" s="140">
        <v>0</v>
      </c>
      <c r="N82" s="142">
        <v>0</v>
      </c>
      <c r="O82" s="94">
        <v>0</v>
      </c>
      <c r="P82" s="94">
        <v>0</v>
      </c>
      <c r="Q82" s="42">
        <v>0</v>
      </c>
      <c r="R82" s="89">
        <v>0</v>
      </c>
      <c r="S82" s="89">
        <v>0</v>
      </c>
      <c r="T82" s="89">
        <v>0</v>
      </c>
      <c r="U82" s="83">
        <v>0</v>
      </c>
      <c r="V82" s="131">
        <v>0</v>
      </c>
      <c r="W82" s="95">
        <v>0</v>
      </c>
      <c r="X82" s="95">
        <v>0</v>
      </c>
      <c r="Y82" s="42">
        <v>0</v>
      </c>
      <c r="Z82" s="64">
        <v>0</v>
      </c>
      <c r="AA82" s="64">
        <v>0</v>
      </c>
      <c r="AB82" s="64">
        <v>0</v>
      </c>
      <c r="AC82" s="42">
        <v>0</v>
      </c>
      <c r="AD82" s="90">
        <v>0</v>
      </c>
      <c r="AE82" s="90">
        <v>0</v>
      </c>
      <c r="AF82" s="90">
        <v>0</v>
      </c>
      <c r="AG82" s="83">
        <v>0</v>
      </c>
      <c r="AH82" s="131">
        <v>0</v>
      </c>
      <c r="AI82" s="95">
        <v>0</v>
      </c>
      <c r="AJ82" s="95">
        <v>0</v>
      </c>
      <c r="AK82" s="42">
        <v>0</v>
      </c>
      <c r="AL82" s="15"/>
    </row>
    <row r="83" spans="1:25" ht="15.75">
      <c r="A83" s="15"/>
      <c r="B83" s="16"/>
      <c r="C83" s="17"/>
      <c r="D83" s="17"/>
      <c r="E83" s="18"/>
      <c r="F83" s="34"/>
      <c r="G83" s="34"/>
      <c r="H83" s="34"/>
      <c r="I83" s="2"/>
      <c r="J83" s="35"/>
      <c r="K83" s="36"/>
      <c r="L83" s="36"/>
      <c r="M83" s="2"/>
      <c r="R83" s="26"/>
      <c r="S83" s="26"/>
      <c r="T83" s="26"/>
      <c r="V83" s="28"/>
      <c r="W83" s="28"/>
      <c r="X83" s="28"/>
      <c r="Y83" s="28"/>
    </row>
    <row r="84" spans="1:25" ht="15.75">
      <c r="A84" s="19" t="s">
        <v>83</v>
      </c>
      <c r="B84" s="20"/>
      <c r="C84" s="20"/>
      <c r="D84" s="20"/>
      <c r="E84" s="21"/>
      <c r="V84" s="28"/>
      <c r="W84" s="28"/>
      <c r="X84" s="28"/>
      <c r="Y84" s="28"/>
    </row>
    <row r="85" spans="1:25" ht="15.75">
      <c r="A85" s="19" t="s">
        <v>84</v>
      </c>
      <c r="B85" s="22"/>
      <c r="C85" s="22"/>
      <c r="D85" s="22"/>
      <c r="E85" s="23"/>
      <c r="V85" s="28"/>
      <c r="W85" s="28"/>
      <c r="X85" s="28"/>
      <c r="Y85" s="28"/>
    </row>
    <row r="86" spans="1:25" ht="15.75">
      <c r="A86" s="19" t="s">
        <v>85</v>
      </c>
      <c r="B86" s="22"/>
      <c r="C86" s="22"/>
      <c r="D86" s="22"/>
      <c r="E86" s="22"/>
      <c r="V86" s="28"/>
      <c r="W86" s="28"/>
      <c r="X86" s="28"/>
      <c r="Y86" s="28"/>
    </row>
    <row r="87" spans="1:25" ht="15.75">
      <c r="A87" s="19"/>
      <c r="B87" s="22"/>
      <c r="C87" s="22"/>
      <c r="D87" s="22"/>
      <c r="E87" s="22"/>
      <c r="V87" s="28"/>
      <c r="W87" s="28"/>
      <c r="X87" s="28"/>
      <c r="Y87" s="28"/>
    </row>
    <row r="88" spans="1:25" ht="15.75">
      <c r="A88" s="19"/>
      <c r="B88" s="22"/>
      <c r="C88" s="22"/>
      <c r="D88" s="22"/>
      <c r="E88" s="22"/>
      <c r="V88" s="28"/>
      <c r="W88" s="28"/>
      <c r="X88" s="28"/>
      <c r="Y88" s="28"/>
    </row>
    <row r="89" spans="1:25" ht="15.75">
      <c r="A89" s="33"/>
      <c r="B89" s="22"/>
      <c r="C89" s="22"/>
      <c r="D89" s="22"/>
      <c r="E89" s="22"/>
      <c r="V89" s="28"/>
      <c r="W89" s="28"/>
      <c r="X89" s="28"/>
      <c r="Y89" s="28"/>
    </row>
    <row r="90" spans="1:25" ht="15.75">
      <c r="A90" s="33"/>
      <c r="B90" s="180"/>
      <c r="C90" s="180"/>
      <c r="D90" s="26"/>
      <c r="E90" s="27"/>
      <c r="V90" s="28"/>
      <c r="W90" s="28"/>
      <c r="X90" s="28"/>
      <c r="Y90" s="28"/>
    </row>
    <row r="91" spans="1:25" ht="12.75">
      <c r="A91" s="2"/>
      <c r="B91" s="181"/>
      <c r="C91" s="181"/>
      <c r="D91" s="5"/>
      <c r="E91" s="5"/>
      <c r="V91" s="28"/>
      <c r="W91" s="28"/>
      <c r="X91" s="28"/>
      <c r="Y91" s="28"/>
    </row>
    <row r="92" spans="1:25" ht="15.75">
      <c r="A92" s="33"/>
      <c r="E92" s="5"/>
      <c r="V92" s="28"/>
      <c r="W92" s="28"/>
      <c r="X92" s="28"/>
      <c r="Y92" s="28"/>
    </row>
    <row r="93" spans="1:25" ht="15.75">
      <c r="A93" s="33"/>
      <c r="V93" s="28"/>
      <c r="W93" s="28"/>
      <c r="X93" s="28"/>
      <c r="Y93" s="28"/>
    </row>
    <row r="94" spans="1:25" ht="15.75">
      <c r="A94" s="33"/>
      <c r="V94" s="28"/>
      <c r="W94" s="28"/>
      <c r="X94" s="28"/>
      <c r="Y94" s="28"/>
    </row>
    <row r="95" spans="1:25" ht="15.75">
      <c r="A95" s="33"/>
      <c r="V95" s="28"/>
      <c r="W95" s="28"/>
      <c r="X95" s="28"/>
      <c r="Y95" s="28"/>
    </row>
    <row r="96" spans="22:25" ht="12.75">
      <c r="V96" s="28"/>
      <c r="W96" s="28"/>
      <c r="X96" s="28"/>
      <c r="Y96" s="28"/>
    </row>
    <row r="97" spans="22:25" ht="12.75">
      <c r="V97" s="28"/>
      <c r="W97" s="28"/>
      <c r="X97" s="28"/>
      <c r="Y97" s="28"/>
    </row>
    <row r="98" spans="22:25" ht="12.75">
      <c r="V98" s="28"/>
      <c r="W98" s="28"/>
      <c r="X98" s="28"/>
      <c r="Y98" s="28"/>
    </row>
    <row r="99" spans="22:25" ht="12.75">
      <c r="V99" s="28"/>
      <c r="W99" s="28"/>
      <c r="X99" s="28"/>
      <c r="Y99" s="28"/>
    </row>
    <row r="100" spans="22:25" ht="12.75">
      <c r="V100" s="28"/>
      <c r="W100" s="28"/>
      <c r="X100" s="28"/>
      <c r="Y100" s="28"/>
    </row>
    <row r="101" spans="22:25" ht="12.75">
      <c r="V101" s="28"/>
      <c r="W101" s="28"/>
      <c r="X101" s="28"/>
      <c r="Y101" s="28"/>
    </row>
    <row r="102" spans="22:25" ht="12.75">
      <c r="V102" s="28"/>
      <c r="W102" s="28"/>
      <c r="X102" s="28"/>
      <c r="Y102" s="28"/>
    </row>
    <row r="103" spans="22:25" ht="12.75">
      <c r="V103" s="28"/>
      <c r="W103" s="28"/>
      <c r="X103" s="28"/>
      <c r="Y103" s="28"/>
    </row>
    <row r="104" spans="22:25" ht="12.75">
      <c r="V104" s="28"/>
      <c r="W104" s="28"/>
      <c r="X104" s="28"/>
      <c r="Y104" s="28"/>
    </row>
    <row r="105" spans="22:25" ht="12.75">
      <c r="V105" s="28"/>
      <c r="W105" s="28"/>
      <c r="X105" s="28"/>
      <c r="Y105" s="28"/>
    </row>
    <row r="106" spans="22:25" ht="12.75">
      <c r="V106" s="28"/>
      <c r="W106" s="28"/>
      <c r="X106" s="28"/>
      <c r="Y106" s="28"/>
    </row>
    <row r="107" spans="22:25" ht="12.75">
      <c r="V107" s="28"/>
      <c r="W107" s="28"/>
      <c r="X107" s="28"/>
      <c r="Y107" s="28"/>
    </row>
    <row r="108" spans="22:25" ht="12.75">
      <c r="V108" s="28"/>
      <c r="W108" s="28"/>
      <c r="X108" s="28"/>
      <c r="Y108" s="28"/>
    </row>
    <row r="109" spans="22:25" ht="12.75">
      <c r="V109" s="28"/>
      <c r="W109" s="28"/>
      <c r="X109" s="28"/>
      <c r="Y109" s="28"/>
    </row>
    <row r="110" spans="22:25" ht="12.75">
      <c r="V110" s="28"/>
      <c r="W110" s="28"/>
      <c r="X110" s="28"/>
      <c r="Y110" s="28"/>
    </row>
    <row r="111" spans="22:25" ht="12.75">
      <c r="V111" s="28"/>
      <c r="W111" s="28"/>
      <c r="X111" s="28"/>
      <c r="Y111" s="28"/>
    </row>
    <row r="112" spans="22:25" ht="12.75">
      <c r="V112" s="28"/>
      <c r="W112" s="28"/>
      <c r="X112" s="28"/>
      <c r="Y112" s="28"/>
    </row>
    <row r="113" spans="22:25" ht="12.75">
      <c r="V113" s="28"/>
      <c r="W113" s="28"/>
      <c r="X113" s="28"/>
      <c r="Y113" s="28"/>
    </row>
    <row r="114" spans="22:25" ht="12.75">
      <c r="V114" s="28"/>
      <c r="W114" s="28"/>
      <c r="X114" s="28"/>
      <c r="Y114" s="28"/>
    </row>
    <row r="115" spans="22:25" ht="12.75">
      <c r="V115" s="28"/>
      <c r="W115" s="28"/>
      <c r="X115" s="28"/>
      <c r="Y115" s="28"/>
    </row>
    <row r="116" spans="22:25" ht="12.75">
      <c r="V116" s="28"/>
      <c r="W116" s="28"/>
      <c r="X116" s="28"/>
      <c r="Y116" s="28"/>
    </row>
    <row r="117" spans="22:25" ht="12.75">
      <c r="V117" s="28"/>
      <c r="W117" s="28"/>
      <c r="X117" s="28"/>
      <c r="Y117" s="28"/>
    </row>
    <row r="118" spans="22:25" ht="12.75">
      <c r="V118" s="28"/>
      <c r="W118" s="28"/>
      <c r="X118" s="28"/>
      <c r="Y118" s="28"/>
    </row>
    <row r="119" spans="22:25" ht="12.75">
      <c r="V119" s="28"/>
      <c r="W119" s="28"/>
      <c r="X119" s="28"/>
      <c r="Y119" s="28"/>
    </row>
    <row r="120" spans="22:25" ht="12.75">
      <c r="V120" s="28"/>
      <c r="W120" s="28"/>
      <c r="X120" s="28"/>
      <c r="Y120" s="28"/>
    </row>
    <row r="121" spans="22:25" ht="12.75">
      <c r="V121" s="28"/>
      <c r="W121" s="28"/>
      <c r="X121" s="28"/>
      <c r="Y121" s="28"/>
    </row>
    <row r="122" spans="22:25" ht="12.75">
      <c r="V122" s="28"/>
      <c r="W122" s="28"/>
      <c r="X122" s="28"/>
      <c r="Y122" s="28"/>
    </row>
    <row r="123" spans="22:25" ht="12.75">
      <c r="V123" s="28"/>
      <c r="W123" s="28"/>
      <c r="X123" s="28"/>
      <c r="Y123" s="28"/>
    </row>
    <row r="124" spans="22:25" ht="12.75">
      <c r="V124" s="28"/>
      <c r="W124" s="28"/>
      <c r="X124" s="28"/>
      <c r="Y124" s="28"/>
    </row>
    <row r="125" spans="22:25" ht="12.75">
      <c r="V125" s="28"/>
      <c r="W125" s="28"/>
      <c r="X125" s="28"/>
      <c r="Y125" s="28"/>
    </row>
    <row r="126" spans="22:25" ht="12.75">
      <c r="V126" s="28"/>
      <c r="W126" s="28"/>
      <c r="X126" s="28"/>
      <c r="Y126" s="28"/>
    </row>
    <row r="127" spans="22:25" ht="12.75">
      <c r="V127" s="28"/>
      <c r="W127" s="28"/>
      <c r="X127" s="28"/>
      <c r="Y127" s="28"/>
    </row>
    <row r="128" spans="22:25" ht="12.75">
      <c r="V128" s="28"/>
      <c r="W128" s="28"/>
      <c r="X128" s="28"/>
      <c r="Y128" s="28"/>
    </row>
    <row r="129" spans="22:25" ht="12.75">
      <c r="V129" s="28"/>
      <c r="W129" s="28"/>
      <c r="X129" s="28"/>
      <c r="Y129" s="28"/>
    </row>
    <row r="130" spans="22:25" ht="12.75">
      <c r="V130" s="28"/>
      <c r="W130" s="28"/>
      <c r="X130" s="28"/>
      <c r="Y130" s="28"/>
    </row>
    <row r="131" spans="22:25" ht="12.75">
      <c r="V131" s="28"/>
      <c r="W131" s="28"/>
      <c r="X131" s="28"/>
      <c r="Y131" s="28"/>
    </row>
    <row r="132" spans="22:25" ht="12.75">
      <c r="V132" s="28"/>
      <c r="W132" s="28"/>
      <c r="X132" s="28"/>
      <c r="Y132" s="28"/>
    </row>
    <row r="133" spans="22:25" ht="12.75">
      <c r="V133" s="28"/>
      <c r="W133" s="28"/>
      <c r="X133" s="28"/>
      <c r="Y133" s="28"/>
    </row>
    <row r="134" spans="22:25" ht="12.75">
      <c r="V134" s="28"/>
      <c r="W134" s="28"/>
      <c r="X134" s="28"/>
      <c r="Y134" s="28"/>
    </row>
    <row r="135" spans="22:25" ht="12.75">
      <c r="V135" s="28"/>
      <c r="W135" s="28"/>
      <c r="X135" s="28"/>
      <c r="Y135" s="28"/>
    </row>
    <row r="136" spans="22:25" ht="12.75">
      <c r="V136" s="28"/>
      <c r="W136" s="28"/>
      <c r="X136" s="28"/>
      <c r="Y136" s="28"/>
    </row>
    <row r="137" spans="22:25" ht="12.75">
      <c r="V137" s="28"/>
      <c r="W137" s="28"/>
      <c r="X137" s="28"/>
      <c r="Y137" s="28"/>
    </row>
    <row r="138" spans="22:25" ht="12.75">
      <c r="V138" s="28"/>
      <c r="W138" s="28"/>
      <c r="X138" s="28"/>
      <c r="Y138" s="28"/>
    </row>
    <row r="139" spans="22:25" ht="12.75">
      <c r="V139" s="28"/>
      <c r="W139" s="28"/>
      <c r="X139" s="28"/>
      <c r="Y139" s="28"/>
    </row>
    <row r="140" spans="22:25" ht="12.75">
      <c r="V140" s="28"/>
      <c r="W140" s="28"/>
      <c r="X140" s="28"/>
      <c r="Y140" s="28"/>
    </row>
    <row r="141" spans="22:25" ht="12.75">
      <c r="V141" s="28"/>
      <c r="W141" s="28"/>
      <c r="X141" s="28"/>
      <c r="Y141" s="28"/>
    </row>
    <row r="142" spans="22:25" ht="12.75">
      <c r="V142" s="28"/>
      <c r="W142" s="28"/>
      <c r="X142" s="28"/>
      <c r="Y142" s="28"/>
    </row>
    <row r="143" spans="22:25" ht="12.75">
      <c r="V143" s="28"/>
      <c r="W143" s="28"/>
      <c r="X143" s="28"/>
      <c r="Y143" s="28"/>
    </row>
    <row r="144" spans="22:25" ht="12.75">
      <c r="V144" s="28"/>
      <c r="W144" s="28"/>
      <c r="X144" s="28"/>
      <c r="Y144" s="28"/>
    </row>
    <row r="145" spans="22:25" ht="12.75">
      <c r="V145" s="28"/>
      <c r="W145" s="28"/>
      <c r="X145" s="28"/>
      <c r="Y145" s="28"/>
    </row>
    <row r="146" spans="22:25" ht="12.75">
      <c r="V146" s="28"/>
      <c r="W146" s="28"/>
      <c r="X146" s="28"/>
      <c r="Y146" s="28"/>
    </row>
    <row r="147" spans="22:25" ht="12.75">
      <c r="V147" s="28"/>
      <c r="W147" s="28"/>
      <c r="X147" s="28"/>
      <c r="Y147" s="28"/>
    </row>
    <row r="148" spans="22:25" ht="12.75">
      <c r="V148" s="28"/>
      <c r="W148" s="28"/>
      <c r="X148" s="28"/>
      <c r="Y148" s="28"/>
    </row>
    <row r="149" spans="22:25" ht="12.75">
      <c r="V149" s="28"/>
      <c r="W149" s="28"/>
      <c r="X149" s="28"/>
      <c r="Y149" s="28"/>
    </row>
    <row r="150" spans="22:25" ht="12.75">
      <c r="V150" s="28"/>
      <c r="W150" s="28"/>
      <c r="X150" s="28"/>
      <c r="Y150" s="28"/>
    </row>
    <row r="151" spans="22:25" ht="12.75">
      <c r="V151" s="28"/>
      <c r="W151" s="28"/>
      <c r="X151" s="28"/>
      <c r="Y151" s="28"/>
    </row>
    <row r="152" spans="22:25" ht="12.75">
      <c r="V152" s="28"/>
      <c r="W152" s="28"/>
      <c r="X152" s="28"/>
      <c r="Y152" s="28"/>
    </row>
    <row r="153" spans="22:25" ht="12.75">
      <c r="V153" s="28"/>
      <c r="W153" s="28"/>
      <c r="X153" s="28"/>
      <c r="Y153" s="28"/>
    </row>
    <row r="154" spans="22:25" ht="12.75">
      <c r="V154" s="28"/>
      <c r="W154" s="28"/>
      <c r="X154" s="28"/>
      <c r="Y154" s="28"/>
    </row>
    <row r="155" spans="22:25" ht="12.75">
      <c r="V155" s="28"/>
      <c r="W155" s="28"/>
      <c r="X155" s="28"/>
      <c r="Y155" s="28"/>
    </row>
    <row r="156" spans="22:25" ht="12.75">
      <c r="V156" s="28"/>
      <c r="W156" s="28"/>
      <c r="X156" s="28"/>
      <c r="Y156" s="28"/>
    </row>
    <row r="157" spans="22:25" ht="12.75">
      <c r="V157" s="28"/>
      <c r="W157" s="28"/>
      <c r="X157" s="28"/>
      <c r="Y157" s="28"/>
    </row>
    <row r="158" spans="22:25" ht="12.75">
      <c r="V158" s="28"/>
      <c r="W158" s="28"/>
      <c r="X158" s="28"/>
      <c r="Y158" s="28"/>
    </row>
  </sheetData>
  <mergeCells count="14">
    <mergeCell ref="V8:Y8"/>
    <mergeCell ref="Z8:AC8"/>
    <mergeCell ref="AD8:AG8"/>
    <mergeCell ref="AH8:AK8"/>
    <mergeCell ref="F8:I8"/>
    <mergeCell ref="J8:M8"/>
    <mergeCell ref="N8:Q8"/>
    <mergeCell ref="R8:U8"/>
    <mergeCell ref="B90:C90"/>
    <mergeCell ref="B91:C91"/>
    <mergeCell ref="A1:B1"/>
    <mergeCell ref="C1:D1"/>
    <mergeCell ref="C2:D2"/>
    <mergeCell ref="B8:E8"/>
  </mergeCells>
  <printOptions/>
  <pageMargins left="0" right="0" top="0" bottom="0" header="0" footer="0"/>
  <pageSetup fitToHeight="10" fitToWidth="2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2009-12-02T12:14:59Z</dcterms:modified>
  <cp:category/>
  <cp:version/>
  <cp:contentType/>
  <cp:contentStatus/>
</cp:coreProperties>
</file>