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sutar'!$A$1:$AP$87</definedName>
  </definedNames>
  <calcPr fullCalcOnLoad="1"/>
</workbook>
</file>

<file path=xl/comments1.xml><?xml version="1.0" encoding="utf-8"?>
<comments xmlns="http://schemas.openxmlformats.org/spreadsheetml/2006/main">
  <authors>
    <author>z352849</author>
    <author>Karolina</author>
  </authors>
  <commentList>
    <comment ref="J29" authorId="0">
      <text>
        <r>
          <rPr>
            <b/>
            <sz val="8"/>
            <rFont val="Tahoma"/>
            <family val="2"/>
          </rPr>
          <t>z352849:</t>
        </r>
        <r>
          <rPr>
            <sz val="8"/>
            <rFont val="Tahoma"/>
            <family val="2"/>
          </rPr>
          <t xml:space="preserve">
refridgerators</t>
        </r>
      </text>
    </comment>
    <comment ref="Z46" authorId="1">
      <text>
        <r>
          <rPr>
            <sz val="10"/>
            <rFont val="Tahoma"/>
            <family val="2"/>
          </rPr>
          <t>Motociklai</t>
        </r>
      </text>
    </comment>
  </commentList>
</comments>
</file>

<file path=xl/sharedStrings.xml><?xml version="1.0" encoding="utf-8"?>
<sst xmlns="http://schemas.openxmlformats.org/spreadsheetml/2006/main" count="166" uniqueCount="89">
  <si>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</si>
  <si>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</si>
  <si>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</si>
  <si>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</si>
  <si>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</si>
  <si>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</si>
  <si>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</si>
  <si>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</si>
  <si>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</si>
  <si>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</si>
  <si>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</si>
  <si>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</si>
  <si>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</si>
  <si>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</si>
  <si>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</si>
  <si>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</si>
  <si>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</si>
  <si>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</si>
  <si>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</si>
  <si>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</si>
  <si>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</si>
  <si>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</si>
  <si>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</si>
  <si>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</si>
  <si>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</si>
  <si>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</si>
  <si>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</si>
  <si>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</si>
  <si>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</si>
  <si>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</si>
  <si>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</si>
  <si>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</si>
  <si>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</si>
  <si>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</si>
  <si>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</si>
  <si>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</si>
  <si>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</si>
  <si>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</si>
  <si>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</si>
  <si>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</si>
  <si>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</si>
  <si>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</si>
  <si>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</si>
  <si>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</si>
  <si>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</si>
  <si>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</si>
  <si>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</si>
  <si>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</si>
  <si>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</si>
  <si>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</si>
  <si>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</si>
  <si>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</si>
  <si>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</si>
  <si>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</si>
  <si>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</si>
  <si>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</si>
  <si>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</si>
  <si>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</si>
  <si>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</si>
  <si>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</si>
  <si>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</si>
  <si>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</si>
  <si>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</si>
  <si>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</si>
  <si>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</si>
  <si>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</si>
  <si>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</si>
  <si>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</si>
  <si>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</si>
  <si>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</si>
  <si>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</si>
  <si>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</si>
  <si>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</si>
  <si>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</si>
  <si>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</si>
  <si>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</si>
  <si>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</si>
  <si>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</si>
  <si>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</si>
  <si>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</si>
  <si>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</si>
  <si>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</si>
  <si>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>** - per laikotarpį naujai pasirašytų ir įsigaliojusių lizingo sutarčių vertė (neįskaitant pradinės įmokos).</t>
  </si>
  <si>
    <t xml:space="preserve">UAB “Citadele faktoringas ir lizingas“ </t>
  </si>
  <si>
    <t>UniCredit Leasing Lietuvos filialas</t>
  </si>
  <si>
    <t>,,DNB  lizingas“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</si>
  <si>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</si>
  <si>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2013 m. I ketv.</t>
  </si>
  <si>
    <t/>
  </si>
</sst>
</file>

<file path=xl/styles.xml><?xml version="1.0" encoding="utf-8"?>
<styleSheet xmlns="http://schemas.openxmlformats.org/spreadsheetml/2006/main">
  <numFmts count="6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#,##0.00\ &quot;Lt&quot;"/>
    <numFmt numFmtId="215" formatCode="#,##0.000\ &quot;Lt&quot;"/>
    <numFmt numFmtId="216" formatCode="#,##0.0\ &quot;Lt&quot;"/>
    <numFmt numFmtId="217" formatCode="00,000,"/>
    <numFmt numFmtId="218" formatCode="0,"/>
    <numFmt numFmtId="219" formatCode="0,000,"/>
    <numFmt numFmtId="220" formatCode="000,"/>
  </numFmts>
  <fonts count="57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enturyOldStyleL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0" fontId="2" fillId="0" borderId="0" xfId="57" applyFont="1" applyFill="1" applyAlignment="1" applyProtection="1">
      <alignment/>
      <protection/>
    </xf>
    <xf numFmtId="0" fontId="9" fillId="0" borderId="0" xfId="57" applyFont="1" applyFill="1" applyAlignment="1" applyProtection="1">
      <alignment horizontal="center" vertical="center"/>
      <protection/>
    </xf>
    <xf numFmtId="14" fontId="1" fillId="0" borderId="0" xfId="57" applyNumberFormat="1" applyFont="1" applyFill="1" applyBorder="1" applyAlignment="1" applyProtection="1">
      <alignment/>
      <protection locked="0"/>
    </xf>
    <xf numFmtId="14" fontId="10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left" vertical="top" wrapText="1"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3" fontId="1" fillId="0" borderId="0" xfId="57" applyNumberFormat="1" applyFont="1" applyBorder="1" applyProtection="1">
      <alignment/>
      <protection locked="0"/>
    </xf>
    <xf numFmtId="3" fontId="1" fillId="0" borderId="10" xfId="57" applyNumberFormat="1" applyFont="1" applyBorder="1" applyProtection="1">
      <alignment/>
      <protection locked="0"/>
    </xf>
    <xf numFmtId="10" fontId="1" fillId="0" borderId="10" xfId="61" applyNumberFormat="1" applyFont="1" applyBorder="1" applyAlignment="1" applyProtection="1">
      <alignment/>
      <protection/>
    </xf>
    <xf numFmtId="0" fontId="1" fillId="33" borderId="0" xfId="57" applyFont="1" applyFill="1" applyBorder="1" applyProtection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" fillId="0" borderId="11" xfId="57" applyNumberFormat="1" applyFont="1" applyBorder="1" applyProtection="1">
      <alignment/>
      <protection locked="0"/>
    </xf>
    <xf numFmtId="3" fontId="2" fillId="0" borderId="11" xfId="57" applyNumberFormat="1" applyFont="1" applyBorder="1" applyProtection="1">
      <alignment/>
      <protection/>
    </xf>
    <xf numFmtId="0" fontId="1" fillId="0" borderId="10" xfId="57" applyFont="1" applyBorder="1" applyProtection="1">
      <alignment/>
      <protection locked="0"/>
    </xf>
    <xf numFmtId="3" fontId="11" fillId="0" borderId="10" xfId="57" applyNumberFormat="1" applyFont="1" applyBorder="1" applyProtection="1">
      <alignment/>
      <protection locked="0"/>
    </xf>
    <xf numFmtId="0" fontId="11" fillId="0" borderId="10" xfId="57" applyFont="1" applyBorder="1" applyProtection="1">
      <alignment/>
      <protection locked="0"/>
    </xf>
    <xf numFmtId="3" fontId="1" fillId="0" borderId="10" xfId="57" applyNumberFormat="1" applyFont="1" applyBorder="1" applyAlignment="1" applyProtection="1">
      <alignment vertical="top"/>
      <protection locked="0"/>
    </xf>
    <xf numFmtId="3" fontId="11" fillId="0" borderId="11" xfId="57" applyNumberFormat="1" applyFont="1" applyFill="1" applyBorder="1" applyAlignment="1" applyProtection="1">
      <alignment horizontal="right"/>
      <protection locked="0"/>
    </xf>
    <xf numFmtId="3" fontId="2" fillId="0" borderId="10" xfId="57" applyNumberFormat="1" applyFont="1" applyFill="1" applyBorder="1" applyAlignment="1" applyProtection="1">
      <alignment horizontal="right"/>
      <protection/>
    </xf>
    <xf numFmtId="3" fontId="1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10" fontId="53" fillId="0" borderId="10" xfId="57" applyNumberFormat="1" applyFont="1" applyBorder="1" applyProtection="1">
      <alignment/>
      <protection/>
    </xf>
    <xf numFmtId="3" fontId="1" fillId="0" borderId="10" xfId="57" applyNumberFormat="1" applyFont="1" applyFill="1" applyBorder="1" applyAlignment="1" applyProtection="1">
      <alignment horizontal="right" vertical="top"/>
      <protection locked="0"/>
    </xf>
    <xf numFmtId="3" fontId="1" fillId="0" borderId="0" xfId="57" applyNumberFormat="1" applyFont="1" applyFill="1" applyAlignment="1" applyProtection="1">
      <alignment horizontal="right"/>
      <protection/>
    </xf>
    <xf numFmtId="3" fontId="11" fillId="0" borderId="10" xfId="58" applyNumberFormat="1" applyFont="1" applyFill="1" applyBorder="1" applyAlignment="1">
      <alignment horizontal="right"/>
      <protection/>
    </xf>
    <xf numFmtId="3" fontId="1" fillId="0" borderId="11" xfId="57" applyNumberFormat="1" applyFont="1" applyFill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 locked="0"/>
    </xf>
    <xf numFmtId="3" fontId="1" fillId="0" borderId="10" xfId="58" applyNumberFormat="1" applyFont="1" applyFill="1" applyBorder="1" applyAlignment="1">
      <alignment/>
      <protection/>
    </xf>
    <xf numFmtId="3" fontId="2" fillId="0" borderId="10" xfId="57" applyNumberFormat="1" applyFont="1" applyFill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 vertical="top"/>
      <protection locked="0"/>
    </xf>
    <xf numFmtId="3" fontId="1" fillId="0" borderId="0" xfId="57" applyNumberFormat="1" applyFont="1" applyFill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 horizontal="right" wrapText="1"/>
      <protection locked="0"/>
    </xf>
    <xf numFmtId="212" fontId="1" fillId="0" borderId="11" xfId="57" applyNumberFormat="1" applyFont="1" applyFill="1" applyBorder="1" applyAlignment="1" applyProtection="1">
      <alignment horizontal="right" wrapText="1"/>
      <protection locked="0"/>
    </xf>
    <xf numFmtId="10" fontId="53" fillId="0" borderId="10" xfId="61" applyNumberFormat="1" applyFont="1" applyBorder="1" applyAlignment="1" applyProtection="1">
      <alignment horizontal="right" wrapText="1"/>
      <protection/>
    </xf>
    <xf numFmtId="3" fontId="1" fillId="0" borderId="10" xfId="57" applyNumberFormat="1" applyFont="1" applyFill="1" applyBorder="1" applyAlignment="1" applyProtection="1">
      <alignment horizontal="right" wrapText="1"/>
      <protection/>
    </xf>
    <xf numFmtId="212" fontId="1" fillId="0" borderId="10" xfId="57" applyNumberFormat="1" applyFont="1" applyFill="1" applyBorder="1" applyAlignment="1" applyProtection="1">
      <alignment horizontal="right" wrapText="1"/>
      <protection/>
    </xf>
    <xf numFmtId="10" fontId="54" fillId="0" borderId="10" xfId="57" applyNumberFormat="1" applyFont="1" applyFill="1" applyBorder="1" applyAlignment="1" applyProtection="1">
      <alignment horizontal="right" wrapText="1"/>
      <protection/>
    </xf>
    <xf numFmtId="3" fontId="2" fillId="0" borderId="10" xfId="57" applyNumberFormat="1" applyFont="1" applyFill="1" applyBorder="1" applyAlignment="1" applyProtection="1">
      <alignment horizontal="right" wrapText="1"/>
      <protection/>
    </xf>
    <xf numFmtId="212" fontId="2" fillId="0" borderId="10" xfId="57" applyNumberFormat="1" applyFont="1" applyFill="1" applyBorder="1" applyAlignment="1" applyProtection="1">
      <alignment horizontal="right" wrapText="1"/>
      <protection/>
    </xf>
    <xf numFmtId="3" fontId="1" fillId="0" borderId="10" xfId="57" applyNumberFormat="1" applyFont="1" applyFill="1" applyBorder="1" applyAlignment="1" applyProtection="1">
      <alignment horizontal="right" wrapText="1"/>
      <protection locked="0"/>
    </xf>
    <xf numFmtId="212" fontId="1" fillId="0" borderId="10" xfId="57" applyNumberFormat="1" applyFont="1" applyFill="1" applyBorder="1" applyAlignment="1" applyProtection="1">
      <alignment horizontal="right" wrapText="1"/>
      <protection locked="0"/>
    </xf>
    <xf numFmtId="3" fontId="1" fillId="0" borderId="10" xfId="58" applyNumberFormat="1" applyFont="1" applyFill="1" applyBorder="1" applyAlignment="1">
      <alignment horizontal="right" wrapText="1"/>
      <protection/>
    </xf>
    <xf numFmtId="212" fontId="1" fillId="0" borderId="10" xfId="58" applyNumberFormat="1" applyFont="1" applyFill="1" applyBorder="1" applyAlignment="1">
      <alignment horizontal="right" wrapText="1"/>
      <protection/>
    </xf>
    <xf numFmtId="3" fontId="2" fillId="0" borderId="10" xfId="57" applyNumberFormat="1" applyFont="1" applyFill="1" applyBorder="1" applyAlignment="1" applyProtection="1">
      <alignment horizontal="right" wrapText="1"/>
      <protection locked="0"/>
    </xf>
    <xf numFmtId="10" fontId="53" fillId="0" borderId="10" xfId="57" applyNumberFormat="1" applyFont="1" applyBorder="1" applyAlignment="1" applyProtection="1">
      <alignment horizontal="right" wrapText="1"/>
      <protection/>
    </xf>
    <xf numFmtId="10" fontId="53" fillId="0" borderId="10" xfId="57" applyNumberFormat="1" applyFont="1" applyFill="1" applyBorder="1" applyAlignment="1" applyProtection="1">
      <alignment horizontal="right" wrapText="1"/>
      <protection/>
    </xf>
    <xf numFmtId="3" fontId="1" fillId="0" borderId="10" xfId="57" applyNumberFormat="1" applyFont="1" applyFill="1" applyBorder="1" applyAlignment="1" applyProtection="1">
      <alignment horizontal="right" vertical="top" wrapText="1"/>
      <protection locked="0"/>
    </xf>
    <xf numFmtId="212" fontId="1" fillId="0" borderId="10" xfId="57" applyNumberFormat="1" applyFont="1" applyFill="1" applyBorder="1" applyAlignment="1" applyProtection="1">
      <alignment horizontal="right" vertical="top" wrapText="1"/>
      <protection locked="0"/>
    </xf>
    <xf numFmtId="3" fontId="1" fillId="0" borderId="0" xfId="57" applyNumberFormat="1" applyFont="1" applyFill="1" applyAlignment="1" applyProtection="1">
      <alignment horizontal="right" wrapText="1"/>
      <protection/>
    </xf>
    <xf numFmtId="3" fontId="1" fillId="0" borderId="10" xfId="57" applyNumberFormat="1" applyFont="1" applyFill="1" applyBorder="1" applyAlignment="1" applyProtection="1" quotePrefix="1">
      <alignment horizontal="right" wrapText="1"/>
      <protection locked="0"/>
    </xf>
    <xf numFmtId="10" fontId="53" fillId="0" borderId="10" xfId="61" applyNumberFormat="1" applyFont="1" applyFill="1" applyBorder="1" applyAlignment="1" applyProtection="1">
      <alignment horizontal="right" wrapText="1"/>
      <protection/>
    </xf>
    <xf numFmtId="10" fontId="53" fillId="33" borderId="10" xfId="61" applyNumberFormat="1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53" fillId="33" borderId="11" xfId="57" applyFont="1" applyFill="1" applyBorder="1" applyProtection="1">
      <alignment/>
      <protection locked="0"/>
    </xf>
    <xf numFmtId="3" fontId="54" fillId="33" borderId="11" xfId="0" applyNumberFormat="1" applyFont="1" applyFill="1" applyBorder="1" applyAlignment="1" applyProtection="1">
      <alignment/>
      <protection/>
    </xf>
    <xf numFmtId="3" fontId="53" fillId="33" borderId="10" xfId="57" applyNumberFormat="1" applyFont="1" applyFill="1" applyBorder="1" applyProtection="1">
      <alignment/>
      <protection locked="0"/>
    </xf>
    <xf numFmtId="0" fontId="53" fillId="33" borderId="10" xfId="57" applyFont="1" applyFill="1" applyBorder="1" applyProtection="1">
      <alignment/>
      <protection locked="0"/>
    </xf>
    <xf numFmtId="0" fontId="54" fillId="33" borderId="10" xfId="57" applyFont="1" applyFill="1" applyBorder="1" applyProtection="1">
      <alignment/>
      <protection locked="0"/>
    </xf>
    <xf numFmtId="3" fontId="54" fillId="33" borderId="10" xfId="57" applyNumberFormat="1" applyFont="1" applyFill="1" applyBorder="1" applyProtection="1">
      <alignment/>
      <protection/>
    </xf>
    <xf numFmtId="0" fontId="53" fillId="33" borderId="10" xfId="57" applyFont="1" applyFill="1" applyBorder="1" applyAlignment="1" applyProtection="1">
      <alignment vertical="top"/>
      <protection locked="0"/>
    </xf>
    <xf numFmtId="3" fontId="54" fillId="33" borderId="10" xfId="57" applyNumberFormat="1" applyFont="1" applyFill="1" applyBorder="1" applyProtection="1">
      <alignment/>
      <protection locked="0"/>
    </xf>
    <xf numFmtId="0" fontId="1" fillId="33" borderId="10" xfId="57" applyFont="1" applyFill="1" applyBorder="1" applyProtection="1">
      <alignment/>
      <protection locked="0"/>
    </xf>
    <xf numFmtId="3" fontId="1" fillId="33" borderId="10" xfId="57" applyNumberFormat="1" applyFont="1" applyFill="1" applyBorder="1" applyProtection="1">
      <alignment/>
      <protection/>
    </xf>
    <xf numFmtId="3" fontId="1" fillId="33" borderId="10" xfId="57" applyNumberFormat="1" applyFont="1" applyFill="1" applyBorder="1" applyProtection="1">
      <alignment/>
      <protection locked="0"/>
    </xf>
    <xf numFmtId="0" fontId="1" fillId="33" borderId="10" xfId="57" applyFont="1" applyFill="1" applyBorder="1" applyProtection="1">
      <alignment/>
      <protection/>
    </xf>
    <xf numFmtId="3" fontId="53" fillId="33" borderId="11" xfId="57" applyNumberFormat="1" applyFont="1" applyFill="1" applyBorder="1" applyProtection="1">
      <alignment/>
      <protection locked="0"/>
    </xf>
    <xf numFmtId="3" fontId="55" fillId="33" borderId="10" xfId="57" applyNumberFormat="1" applyFont="1" applyFill="1" applyBorder="1" applyProtection="1">
      <alignment/>
      <protection/>
    </xf>
    <xf numFmtId="3" fontId="53" fillId="33" borderId="10" xfId="57" applyNumberFormat="1" applyFont="1" applyFill="1" applyBorder="1" applyAlignment="1" applyProtection="1">
      <alignment vertical="top"/>
      <protection locked="0"/>
    </xf>
    <xf numFmtId="3" fontId="54" fillId="0" borderId="10" xfId="57" applyNumberFormat="1" applyFont="1" applyBorder="1" applyProtection="1">
      <alignment/>
      <protection locked="0"/>
    </xf>
    <xf numFmtId="3" fontId="1" fillId="0" borderId="10" xfId="57" applyNumberFormat="1" applyFont="1" applyFill="1" applyBorder="1" applyProtection="1">
      <alignment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0" fontId="53" fillId="0" borderId="10" xfId="62" applyNumberFormat="1" applyFont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 horizontal="right" wrapText="1"/>
      <protection/>
    </xf>
    <xf numFmtId="212" fontId="1" fillId="33" borderId="10" xfId="57" applyNumberFormat="1" applyFont="1" applyFill="1" applyBorder="1" applyAlignment="1" applyProtection="1">
      <alignment horizontal="right" wrapText="1"/>
      <protection/>
    </xf>
    <xf numFmtId="10" fontId="53" fillId="33" borderId="10" xfId="57" applyNumberFormat="1" applyFont="1" applyFill="1" applyBorder="1" applyAlignment="1" applyProtection="1">
      <alignment horizontal="right" wrapText="1"/>
      <protection/>
    </xf>
    <xf numFmtId="3" fontId="2" fillId="33" borderId="10" xfId="57" applyNumberFormat="1" applyFont="1" applyFill="1" applyBorder="1" applyAlignment="1" applyProtection="1">
      <alignment horizontal="right" wrapText="1"/>
      <protection/>
    </xf>
    <xf numFmtId="0" fontId="2" fillId="33" borderId="0" xfId="57" applyFont="1" applyFill="1" applyBorder="1" applyProtection="1">
      <alignment/>
      <protection/>
    </xf>
    <xf numFmtId="0" fontId="1" fillId="33" borderId="0" xfId="57" applyFont="1" applyFill="1" applyAlignment="1" applyProtection="1">
      <alignment horizontal="right" wrapText="1"/>
      <protection/>
    </xf>
    <xf numFmtId="3" fontId="1" fillId="33" borderId="0" xfId="57" applyNumberFormat="1" applyFont="1" applyFill="1" applyAlignment="1" applyProtection="1">
      <alignment horizontal="right" wrapText="1"/>
      <protection/>
    </xf>
    <xf numFmtId="3" fontId="1" fillId="33" borderId="10" xfId="57" applyNumberFormat="1" applyFont="1" applyFill="1" applyBorder="1" applyAlignment="1" applyProtection="1">
      <alignment horizontal="right" wrapText="1"/>
      <protection locked="0"/>
    </xf>
    <xf numFmtId="0" fontId="53" fillId="33" borderId="0" xfId="57" applyFont="1" applyFill="1" applyAlignment="1" applyProtection="1">
      <alignment horizontal="right" wrapText="1"/>
      <protection/>
    </xf>
    <xf numFmtId="3" fontId="53" fillId="33" borderId="0" xfId="57" applyNumberFormat="1" applyFont="1" applyFill="1" applyAlignment="1" applyProtection="1">
      <alignment horizontal="right" wrapText="1"/>
      <protection/>
    </xf>
    <xf numFmtId="3" fontId="53" fillId="33" borderId="10" xfId="57" applyNumberFormat="1" applyFont="1" applyFill="1" applyBorder="1" applyAlignment="1" applyProtection="1">
      <alignment horizontal="right" wrapText="1"/>
      <protection/>
    </xf>
    <xf numFmtId="212" fontId="2" fillId="33" borderId="10" xfId="57" applyNumberFormat="1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Protection="1">
      <alignment/>
      <protection/>
    </xf>
    <xf numFmtId="0" fontId="2" fillId="34" borderId="12" xfId="57" applyFont="1" applyFill="1" applyBorder="1" applyAlignment="1" applyProtection="1">
      <alignment horizontal="center" vertical="center" wrapText="1"/>
      <protection/>
    </xf>
    <xf numFmtId="0" fontId="2" fillId="34" borderId="13" xfId="57" applyFont="1" applyFill="1" applyBorder="1" applyAlignment="1" applyProtection="1">
      <alignment horizontal="center" vertical="center" wrapText="1"/>
      <protection/>
    </xf>
    <xf numFmtId="0" fontId="2" fillId="34" borderId="11" xfId="57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Protection="1">
      <alignment/>
      <protection/>
    </xf>
    <xf numFmtId="0" fontId="1" fillId="33" borderId="11" xfId="57" applyFont="1" applyFill="1" applyBorder="1" applyAlignment="1" applyProtection="1">
      <alignment horizontal="right"/>
      <protection/>
    </xf>
    <xf numFmtId="3" fontId="1" fillId="33" borderId="11" xfId="57" applyNumberFormat="1" applyFont="1" applyFill="1" applyBorder="1" applyAlignment="1" applyProtection="1">
      <alignment horizontal="right"/>
      <protection/>
    </xf>
    <xf numFmtId="10" fontId="1" fillId="33" borderId="10" xfId="57" applyNumberFormat="1" applyFont="1" applyFill="1" applyBorder="1" applyAlignment="1" applyProtection="1">
      <alignment horizontal="right"/>
      <protection/>
    </xf>
    <xf numFmtId="0" fontId="1" fillId="33" borderId="11" xfId="57" applyFont="1" applyFill="1" applyBorder="1" applyAlignment="1" applyProtection="1">
      <alignment/>
      <protection/>
    </xf>
    <xf numFmtId="212" fontId="1" fillId="33" borderId="11" xfId="57" applyNumberFormat="1" applyFont="1" applyFill="1" applyBorder="1" applyAlignment="1" applyProtection="1">
      <alignment/>
      <protection/>
    </xf>
    <xf numFmtId="10" fontId="1" fillId="33" borderId="10" xfId="57" applyNumberFormat="1" applyFont="1" applyFill="1" applyBorder="1" applyAlignment="1" applyProtection="1">
      <alignment/>
      <protection/>
    </xf>
    <xf numFmtId="0" fontId="6" fillId="33" borderId="11" xfId="57" applyFont="1" applyFill="1" applyBorder="1" applyAlignment="1" applyProtection="1">
      <alignment/>
      <protection/>
    </xf>
    <xf numFmtId="3" fontId="6" fillId="33" borderId="11" xfId="57" applyNumberFormat="1" applyFont="1" applyFill="1" applyBorder="1" applyAlignment="1" applyProtection="1">
      <alignment/>
      <protection/>
    </xf>
    <xf numFmtId="3" fontId="1" fillId="33" borderId="11" xfId="57" applyNumberFormat="1" applyFont="1" applyFill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3" fontId="1" fillId="33" borderId="11" xfId="57" applyNumberFormat="1" applyFont="1" applyFill="1" applyBorder="1" applyAlignment="1" applyProtection="1">
      <alignment/>
      <protection locked="0"/>
    </xf>
    <xf numFmtId="0" fontId="53" fillId="33" borderId="11" xfId="57" applyFont="1" applyFill="1" applyBorder="1" applyProtection="1">
      <alignment/>
      <protection/>
    </xf>
    <xf numFmtId="3" fontId="53" fillId="33" borderId="11" xfId="57" applyNumberFormat="1" applyFont="1" applyFill="1" applyBorder="1" applyProtection="1">
      <alignment/>
      <protection/>
    </xf>
    <xf numFmtId="10" fontId="53" fillId="33" borderId="10" xfId="57" applyNumberFormat="1" applyFont="1" applyFill="1" applyBorder="1" applyProtection="1">
      <alignment/>
      <protection/>
    </xf>
    <xf numFmtId="0" fontId="11" fillId="0" borderId="11" xfId="57" applyFont="1" applyBorder="1" applyProtection="1">
      <alignment/>
      <protection locked="0"/>
    </xf>
    <xf numFmtId="3" fontId="11" fillId="0" borderId="11" xfId="57" applyNumberFormat="1" applyFont="1" applyBorder="1" applyProtection="1">
      <alignment/>
      <protection locked="0"/>
    </xf>
    <xf numFmtId="10" fontId="1" fillId="0" borderId="10" xfId="61" applyNumberFormat="1" applyFont="1" applyBorder="1" applyAlignment="1" applyProtection="1">
      <alignment/>
      <protection/>
    </xf>
    <xf numFmtId="183" fontId="1" fillId="0" borderId="11" xfId="42" applyNumberFormat="1" applyFont="1" applyFill="1" applyBorder="1" applyAlignment="1" applyProtection="1">
      <alignment horizontal="right" wrapText="1"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3" fontId="53" fillId="0" borderId="11" xfId="57" applyNumberFormat="1" applyFont="1" applyBorder="1" applyProtection="1">
      <alignment/>
      <protection locked="0"/>
    </xf>
    <xf numFmtId="10" fontId="1" fillId="0" borderId="10" xfId="57" applyNumberFormat="1" applyFont="1" applyFill="1" applyBorder="1" applyAlignment="1" applyProtection="1">
      <alignment/>
      <protection/>
    </xf>
    <xf numFmtId="3" fontId="11" fillId="0" borderId="10" xfId="57" applyNumberFormat="1" applyFont="1" applyFill="1" applyBorder="1" applyProtection="1">
      <alignment/>
      <protection locked="0"/>
    </xf>
    <xf numFmtId="3" fontId="11" fillId="0" borderId="11" xfId="57" applyNumberFormat="1" applyFont="1" applyFill="1" applyBorder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212" fontId="11" fillId="0" borderId="11" xfId="57" applyNumberFormat="1" applyFont="1" applyFill="1" applyBorder="1" applyAlignment="1" applyProtection="1">
      <alignment wrapText="1"/>
      <protection locked="0"/>
    </xf>
    <xf numFmtId="0" fontId="2" fillId="0" borderId="11" xfId="57" applyFont="1" applyBorder="1" applyProtection="1">
      <alignment/>
      <protection/>
    </xf>
    <xf numFmtId="10" fontId="2" fillId="0" borderId="10" xfId="61" applyNumberFormat="1" applyFont="1" applyBorder="1" applyAlignment="1" applyProtection="1">
      <alignment/>
      <protection/>
    </xf>
    <xf numFmtId="183" fontId="2" fillId="0" borderId="11" xfId="42" applyNumberFormat="1" applyFont="1" applyFill="1" applyBorder="1" applyAlignment="1" applyProtection="1">
      <alignment horizontal="right" wrapText="1"/>
      <protection locked="0"/>
    </xf>
    <xf numFmtId="10" fontId="2" fillId="0" borderId="10" xfId="61" applyNumberFormat="1" applyFont="1" applyFill="1" applyBorder="1" applyAlignment="1" applyProtection="1">
      <alignment/>
      <protection/>
    </xf>
    <xf numFmtId="3" fontId="54" fillId="0" borderId="11" xfId="0" applyNumberFormat="1" applyFont="1" applyBorder="1" applyAlignment="1" applyProtection="1">
      <alignment/>
      <protection/>
    </xf>
    <xf numFmtId="10" fontId="54" fillId="0" borderId="10" xfId="62" applyNumberFormat="1" applyFont="1" applyBorder="1" applyAlignment="1" applyProtection="1">
      <alignment/>
      <protection/>
    </xf>
    <xf numFmtId="10" fontId="2" fillId="0" borderId="10" xfId="61" applyNumberFormat="1" applyFont="1" applyBorder="1" applyAlignment="1" applyProtection="1">
      <alignment/>
      <protection/>
    </xf>
    <xf numFmtId="10" fontId="2" fillId="0" borderId="10" xfId="57" applyNumberFormat="1" applyFont="1" applyFill="1" applyBorder="1" applyAlignment="1" applyProtection="1">
      <alignment/>
      <protection/>
    </xf>
    <xf numFmtId="3" fontId="2" fillId="0" borderId="10" xfId="57" applyNumberFormat="1" applyFont="1" applyFill="1" applyBorder="1" applyProtection="1">
      <alignment/>
      <protection/>
    </xf>
    <xf numFmtId="3" fontId="2" fillId="0" borderId="11" xfId="57" applyNumberFormat="1" applyFont="1" applyFill="1" applyBorder="1" applyProtection="1">
      <alignment/>
      <protection/>
    </xf>
    <xf numFmtId="3" fontId="2" fillId="0" borderId="11" xfId="57" applyNumberFormat="1" applyFont="1" applyFill="1" applyBorder="1" applyAlignment="1" applyProtection="1">
      <alignment/>
      <protection/>
    </xf>
    <xf numFmtId="10" fontId="2" fillId="0" borderId="10" xfId="61" applyNumberFormat="1" applyFont="1" applyFill="1" applyBorder="1" applyAlignment="1" applyProtection="1">
      <alignment/>
      <protection/>
    </xf>
    <xf numFmtId="212" fontId="2" fillId="0" borderId="10" xfId="57" applyNumberFormat="1" applyFont="1" applyFill="1" applyBorder="1" applyAlignment="1" applyProtection="1">
      <alignment wrapText="1"/>
      <protection/>
    </xf>
    <xf numFmtId="10" fontId="1" fillId="33" borderId="10" xfId="57" applyNumberFormat="1" applyFont="1" applyFill="1" applyBorder="1" applyProtection="1">
      <alignment/>
      <protection/>
    </xf>
    <xf numFmtId="0" fontId="1" fillId="33" borderId="0" xfId="57" applyNumberFormat="1" applyFont="1" applyFill="1" applyAlignment="1" applyProtection="1">
      <alignment horizontal="right" wrapText="1"/>
      <protection/>
    </xf>
    <xf numFmtId="0" fontId="1" fillId="33" borderId="10" xfId="57" applyFont="1" applyFill="1" applyBorder="1" applyAlignment="1" applyProtection="1">
      <alignment/>
      <protection/>
    </xf>
    <xf numFmtId="0" fontId="1" fillId="33" borderId="0" xfId="57" applyFont="1" applyFill="1" applyAlignment="1" applyProtection="1">
      <alignment/>
      <protection/>
    </xf>
    <xf numFmtId="212" fontId="1" fillId="33" borderId="0" xfId="57" applyNumberFormat="1" applyFont="1" applyFill="1" applyAlignment="1" applyProtection="1">
      <alignment wrapText="1"/>
      <protection locked="0"/>
    </xf>
    <xf numFmtId="3" fontId="53" fillId="0" borderId="10" xfId="57" applyNumberFormat="1" applyFont="1" applyBorder="1" applyProtection="1">
      <alignment/>
      <protection locked="0"/>
    </xf>
    <xf numFmtId="0" fontId="1" fillId="0" borderId="10" xfId="42" applyNumberFormat="1" applyFont="1" applyFill="1" applyBorder="1" applyAlignment="1" applyProtection="1">
      <alignment horizontal="right" wrapText="1"/>
      <protection locked="0"/>
    </xf>
    <xf numFmtId="212" fontId="11" fillId="0" borderId="10" xfId="57" applyNumberFormat="1" applyFont="1" applyFill="1" applyBorder="1" applyAlignment="1" applyProtection="1">
      <alignment wrapText="1"/>
      <protection locked="0"/>
    </xf>
    <xf numFmtId="0" fontId="1" fillId="0" borderId="10" xfId="42" applyNumberFormat="1" applyFont="1" applyFill="1" applyBorder="1" applyAlignment="1">
      <alignment horizontal="right" wrapText="1"/>
    </xf>
    <xf numFmtId="212" fontId="11" fillId="0" borderId="10" xfId="58" applyNumberFormat="1" applyFont="1" applyFill="1" applyBorder="1" applyAlignment="1">
      <alignment wrapText="1"/>
      <protection/>
    </xf>
    <xf numFmtId="3" fontId="1" fillId="0" borderId="10" xfId="58" applyNumberFormat="1" applyFont="1" applyFill="1" applyBorder="1" applyAlignment="1" applyProtection="1">
      <alignment/>
      <protection locked="0"/>
    </xf>
    <xf numFmtId="0" fontId="2" fillId="0" borderId="10" xfId="57" applyFont="1" applyBorder="1" applyProtection="1">
      <alignment/>
      <protection/>
    </xf>
    <xf numFmtId="183" fontId="2" fillId="0" borderId="10" xfId="42" applyNumberFormat="1" applyFont="1" applyFill="1" applyBorder="1" applyAlignment="1" applyProtection="1">
      <alignment horizontal="right" wrapText="1"/>
      <protection/>
    </xf>
    <xf numFmtId="3" fontId="2" fillId="0" borderId="10" xfId="57" applyNumberFormat="1" applyFont="1" applyBorder="1" applyProtection="1">
      <alignment/>
      <protection/>
    </xf>
    <xf numFmtId="0" fontId="1" fillId="33" borderId="10" xfId="57" applyNumberFormat="1" applyFont="1" applyFill="1" applyBorder="1" applyAlignment="1" applyProtection="1">
      <alignment horizontal="right" wrapText="1"/>
      <protection locked="0"/>
    </xf>
    <xf numFmtId="10" fontId="1" fillId="33" borderId="10" xfId="61" applyNumberFormat="1" applyFont="1" applyFill="1" applyBorder="1" applyAlignment="1" applyProtection="1">
      <alignment/>
      <protection/>
    </xf>
    <xf numFmtId="3" fontId="2" fillId="33" borderId="10" xfId="57" applyNumberFormat="1" applyFont="1" applyFill="1" applyBorder="1" applyProtection="1">
      <alignment/>
      <protection/>
    </xf>
    <xf numFmtId="212" fontId="1" fillId="33" borderId="10" xfId="57" applyNumberFormat="1" applyFont="1" applyFill="1" applyBorder="1" applyAlignment="1" applyProtection="1">
      <alignment wrapText="1"/>
      <protection locked="0"/>
    </xf>
    <xf numFmtId="3" fontId="1" fillId="33" borderId="10" xfId="57" applyNumberFormat="1" applyFont="1" applyFill="1" applyBorder="1" applyAlignment="1" applyProtection="1">
      <alignment/>
      <protection locked="0"/>
    </xf>
    <xf numFmtId="183" fontId="1" fillId="33" borderId="10" xfId="42" applyNumberFormat="1" applyFont="1" applyFill="1" applyBorder="1" applyAlignment="1" applyProtection="1">
      <alignment horizontal="right" wrapText="1"/>
      <protection/>
    </xf>
    <xf numFmtId="3" fontId="53" fillId="33" borderId="10" xfId="57" applyNumberFormat="1" applyFont="1" applyFill="1" applyBorder="1" applyProtection="1">
      <alignment/>
      <protection/>
    </xf>
    <xf numFmtId="10" fontId="53" fillId="33" borderId="10" xfId="62" applyNumberFormat="1" applyFont="1" applyFill="1" applyBorder="1" applyAlignment="1" applyProtection="1">
      <alignment/>
      <protection/>
    </xf>
    <xf numFmtId="10" fontId="1" fillId="33" borderId="10" xfId="61" applyNumberFormat="1" applyFont="1" applyFill="1" applyBorder="1" applyAlignment="1" applyProtection="1">
      <alignment/>
      <protection/>
    </xf>
    <xf numFmtId="3" fontId="35" fillId="33" borderId="10" xfId="57" applyNumberFormat="1" applyFont="1" applyFill="1" applyBorder="1" applyProtection="1">
      <alignment/>
      <protection/>
    </xf>
    <xf numFmtId="3" fontId="2" fillId="33" borderId="10" xfId="57" applyNumberFormat="1" applyFont="1" applyFill="1" applyBorder="1" applyAlignment="1" applyProtection="1">
      <alignment horizontal="right"/>
      <protection/>
    </xf>
    <xf numFmtId="212" fontId="2" fillId="33" borderId="10" xfId="57" applyNumberFormat="1" applyFont="1" applyFill="1" applyBorder="1" applyAlignment="1" applyProtection="1">
      <alignment wrapText="1"/>
      <protection/>
    </xf>
    <xf numFmtId="0" fontId="31" fillId="0" borderId="10" xfId="57" applyFont="1" applyBorder="1" applyProtection="1">
      <alignment/>
      <protection locked="0"/>
    </xf>
    <xf numFmtId="3" fontId="31" fillId="0" borderId="10" xfId="57" applyNumberFormat="1" applyFont="1" applyBorder="1" applyProtection="1">
      <alignment/>
      <protection locked="0"/>
    </xf>
    <xf numFmtId="183" fontId="1" fillId="0" borderId="10" xfId="42" applyNumberFormat="1" applyFont="1" applyFill="1" applyBorder="1" applyAlignment="1" applyProtection="1">
      <alignment horizontal="right" wrapText="1"/>
      <protection locked="0"/>
    </xf>
    <xf numFmtId="3" fontId="11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/>
      <protection locked="0"/>
    </xf>
    <xf numFmtId="10" fontId="1" fillId="0" borderId="10" xfId="57" applyNumberFormat="1" applyFont="1" applyBorder="1" applyAlignment="1" applyProtection="1">
      <alignment/>
      <protection/>
    </xf>
    <xf numFmtId="10" fontId="1" fillId="0" borderId="10" xfId="57" applyNumberFormat="1" applyFont="1" applyBorder="1" applyProtection="1">
      <alignment/>
      <protection/>
    </xf>
    <xf numFmtId="10" fontId="1" fillId="0" borderId="10" xfId="57" applyNumberFormat="1" applyFont="1" applyFill="1" applyBorder="1" applyProtection="1">
      <alignment/>
      <protection/>
    </xf>
    <xf numFmtId="212" fontId="1" fillId="0" borderId="10" xfId="57" applyNumberFormat="1" applyFont="1" applyFill="1" applyBorder="1" applyAlignment="1" applyProtection="1">
      <alignment wrapText="1"/>
      <protection locked="0"/>
    </xf>
    <xf numFmtId="0" fontId="1" fillId="0" borderId="10" xfId="57" applyFont="1" applyBorder="1" applyAlignment="1" applyProtection="1">
      <alignment/>
      <protection locked="0"/>
    </xf>
    <xf numFmtId="0" fontId="1" fillId="0" borderId="10" xfId="57" applyFont="1" applyFill="1" applyBorder="1" applyAlignment="1" applyProtection="1">
      <alignment vertical="top"/>
      <protection/>
    </xf>
    <xf numFmtId="10" fontId="1" fillId="0" borderId="10" xfId="57" applyNumberFormat="1" applyFont="1" applyBorder="1" applyAlignment="1" applyProtection="1">
      <alignment vertical="top"/>
      <protection/>
    </xf>
    <xf numFmtId="183" fontId="1" fillId="0" borderId="10" xfId="42" applyNumberFormat="1" applyFont="1" applyFill="1" applyBorder="1" applyAlignment="1" applyProtection="1">
      <alignment horizontal="right" vertical="top" wrapText="1"/>
      <protection locked="0"/>
    </xf>
    <xf numFmtId="10" fontId="1" fillId="0" borderId="10" xfId="57" applyNumberFormat="1" applyFont="1" applyFill="1" applyBorder="1" applyAlignment="1" applyProtection="1">
      <alignment vertical="top"/>
      <protection/>
    </xf>
    <xf numFmtId="3" fontId="53" fillId="0" borderId="10" xfId="57" applyNumberFormat="1" applyFont="1" applyBorder="1" applyAlignment="1" applyProtection="1">
      <alignment vertical="top"/>
      <protection locked="0"/>
    </xf>
    <xf numFmtId="212" fontId="1" fillId="0" borderId="10" xfId="57" applyNumberFormat="1" applyFont="1" applyFill="1" applyBorder="1" applyAlignment="1" applyProtection="1">
      <alignment vertical="top" wrapText="1"/>
      <protection locked="0"/>
    </xf>
    <xf numFmtId="3" fontId="53" fillId="35" borderId="10" xfId="57" applyNumberFormat="1" applyFont="1" applyFill="1" applyBorder="1" applyProtection="1">
      <alignment/>
      <protection locked="0"/>
    </xf>
    <xf numFmtId="0" fontId="1" fillId="0" borderId="10" xfId="58" applyFont="1" applyFill="1" applyBorder="1" applyProtection="1">
      <alignment/>
      <protection/>
    </xf>
    <xf numFmtId="0" fontId="2" fillId="0" borderId="10" xfId="57" applyFont="1" applyBorder="1" applyProtection="1">
      <alignment/>
      <protection locked="0"/>
    </xf>
    <xf numFmtId="3" fontId="1" fillId="35" borderId="10" xfId="57" applyNumberFormat="1" applyFont="1" applyFill="1" applyBorder="1" applyAlignment="1" applyProtection="1">
      <alignment/>
      <protection locked="0"/>
    </xf>
    <xf numFmtId="3" fontId="53" fillId="0" borderId="10" xfId="57" applyNumberFormat="1" applyFont="1" applyFill="1" applyBorder="1" applyProtection="1">
      <alignment/>
      <protection locked="0"/>
    </xf>
    <xf numFmtId="10" fontId="1" fillId="0" borderId="10" xfId="62" applyNumberFormat="1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 wrapText="1"/>
      <protection locked="0"/>
    </xf>
    <xf numFmtId="183" fontId="1" fillId="0" borderId="10" xfId="42" applyNumberFormat="1" applyFont="1" applyFill="1" applyBorder="1" applyAlignment="1">
      <alignment horizontal="right" wrapText="1"/>
    </xf>
    <xf numFmtId="10" fontId="1" fillId="35" borderId="10" xfId="57" applyNumberFormat="1" applyFont="1" applyFill="1" applyBorder="1" applyAlignment="1" applyProtection="1">
      <alignment/>
      <protection/>
    </xf>
    <xf numFmtId="212" fontId="1" fillId="0" borderId="10" xfId="57" applyNumberFormat="1" applyFont="1" applyFill="1" applyBorder="1" applyAlignment="1" applyProtection="1">
      <alignment wrapText="1"/>
      <protection/>
    </xf>
    <xf numFmtId="3" fontId="1" fillId="0" borderId="10" xfId="57" applyNumberFormat="1" applyFont="1" applyFill="1" applyBorder="1" applyAlignment="1" applyProtection="1">
      <alignment wrapText="1"/>
      <protection locked="0"/>
    </xf>
    <xf numFmtId="3" fontId="2" fillId="0" borderId="10" xfId="57" applyNumberFormat="1" applyFont="1" applyBorder="1" applyProtection="1">
      <alignment/>
      <protection locked="0"/>
    </xf>
    <xf numFmtId="3" fontId="11" fillId="0" borderId="10" xfId="57" applyNumberFormat="1" applyFont="1" applyFill="1" applyBorder="1" applyAlignment="1" applyProtection="1">
      <alignment wrapText="1"/>
      <protection locked="0"/>
    </xf>
    <xf numFmtId="183" fontId="1" fillId="33" borderId="10" xfId="42" applyNumberFormat="1" applyFont="1" applyFill="1" applyBorder="1" applyAlignment="1" applyProtection="1">
      <alignment horizontal="right" wrapText="1"/>
      <protection locked="0"/>
    </xf>
    <xf numFmtId="10" fontId="1" fillId="33" borderId="10" xfId="62" applyNumberFormat="1" applyFont="1" applyFill="1" applyBorder="1" applyAlignment="1" applyProtection="1">
      <alignment/>
      <protection/>
    </xf>
    <xf numFmtId="3" fontId="2" fillId="33" borderId="10" xfId="57" applyNumberFormat="1" applyFont="1" applyFill="1" applyBorder="1" applyAlignment="1" applyProtection="1">
      <alignment wrapText="1"/>
      <protection/>
    </xf>
    <xf numFmtId="183" fontId="1" fillId="35" borderId="10" xfId="42" applyNumberFormat="1" applyFont="1" applyFill="1" applyBorder="1" applyAlignment="1">
      <alignment horizontal="right" wrapText="1"/>
    </xf>
    <xf numFmtId="212" fontId="1" fillId="0" borderId="10" xfId="58" applyNumberFormat="1" applyFont="1" applyFill="1" applyBorder="1" applyAlignment="1">
      <alignment wrapText="1"/>
      <protection/>
    </xf>
    <xf numFmtId="3" fontId="1" fillId="0" borderId="10" xfId="57" applyNumberFormat="1" applyFont="1" applyBorder="1" applyProtection="1">
      <alignment/>
      <protection/>
    </xf>
    <xf numFmtId="0" fontId="1" fillId="33" borderId="10" xfId="42" applyNumberFormat="1" applyFont="1" applyFill="1" applyBorder="1" applyAlignment="1">
      <alignment horizontal="right" wrapText="1"/>
    </xf>
    <xf numFmtId="3" fontId="2" fillId="0" borderId="10" xfId="57" applyNumberFormat="1" applyFont="1" applyBorder="1" applyAlignment="1" applyProtection="1">
      <alignment wrapText="1"/>
      <protection/>
    </xf>
    <xf numFmtId="1" fontId="1" fillId="0" borderId="10" xfId="57" applyNumberFormat="1" applyFont="1" applyBorder="1" applyProtection="1">
      <alignment/>
      <protection locked="0"/>
    </xf>
    <xf numFmtId="10" fontId="1" fillId="35" borderId="10" xfId="61" applyNumberFormat="1" applyFont="1" applyFill="1" applyBorder="1" applyAlignment="1" applyProtection="1">
      <alignment/>
      <protection/>
    </xf>
    <xf numFmtId="0" fontId="1" fillId="33" borderId="10" xfId="42" applyNumberFormat="1" applyFont="1" applyFill="1" applyBorder="1" applyAlignment="1" applyProtection="1">
      <alignment horizontal="right" wrapText="1"/>
      <protection locked="0"/>
    </xf>
    <xf numFmtId="0" fontId="1" fillId="0" borderId="11" xfId="57" applyNumberFormat="1" applyFont="1" applyFill="1" applyBorder="1" applyAlignment="1" applyProtection="1">
      <alignment horizontal="right" wrapText="1"/>
      <protection locked="0"/>
    </xf>
    <xf numFmtId="3" fontId="1" fillId="0" borderId="11" xfId="57" applyNumberFormat="1" applyFont="1" applyFill="1" applyBorder="1" applyAlignment="1" applyProtection="1">
      <alignment horizontal="right" vertical="center" wrapText="1"/>
      <protection locked="0"/>
    </xf>
    <xf numFmtId="212" fontId="1" fillId="0" borderId="11" xfId="57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57" applyNumberFormat="1" applyFont="1" applyFill="1" applyBorder="1" applyAlignment="1" applyProtection="1">
      <alignment horizontal="center" vertical="center"/>
      <protection locked="0"/>
    </xf>
    <xf numFmtId="217" fontId="1" fillId="0" borderId="11" xfId="57" applyNumberFormat="1" applyFont="1" applyFill="1" applyBorder="1" applyAlignment="1" applyProtection="1">
      <alignment horizontal="right" vertical="center" wrapText="1"/>
      <protection locked="0"/>
    </xf>
    <xf numFmtId="218" fontId="1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7" applyNumberFormat="1" applyFont="1" applyFill="1" applyBorder="1" applyAlignment="1" applyProtection="1">
      <alignment horizontal="right" wrapText="1"/>
      <protection locked="0"/>
    </xf>
    <xf numFmtId="3" fontId="2" fillId="0" borderId="10" xfId="57" applyNumberFormat="1" applyFont="1" applyFill="1" applyBorder="1" applyAlignment="1" applyProtection="1">
      <alignment horizontal="right" vertical="center" wrapText="1"/>
      <protection/>
    </xf>
    <xf numFmtId="212" fontId="2" fillId="0" borderId="10" xfId="57" applyNumberFormat="1" applyFont="1" applyFill="1" applyBorder="1" applyAlignment="1" applyProtection="1">
      <alignment horizontal="right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/>
      <protection/>
    </xf>
    <xf numFmtId="217" fontId="2" fillId="0" borderId="10" xfId="57" applyNumberFormat="1" applyFont="1" applyFill="1" applyBorder="1" applyAlignment="1" applyProtection="1">
      <alignment horizontal="right" vertical="center" wrapText="1"/>
      <protection/>
    </xf>
    <xf numFmtId="0" fontId="1" fillId="0" borderId="10" xfId="57" applyNumberFormat="1" applyFont="1" applyFill="1" applyBorder="1" applyAlignment="1" applyProtection="1">
      <alignment horizontal="right" wrapText="1"/>
      <protection locked="0"/>
    </xf>
    <xf numFmtId="3" fontId="11" fillId="0" borderId="10" xfId="57" applyNumberFormat="1" applyFont="1" applyFill="1" applyBorder="1" applyAlignment="1" applyProtection="1">
      <alignment horizontal="center" vertical="center"/>
      <protection locked="0"/>
    </xf>
    <xf numFmtId="217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212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218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8" applyNumberFormat="1" applyFont="1" applyFill="1" applyBorder="1" applyAlignment="1">
      <alignment horizontal="right" wrapText="1"/>
      <protection/>
    </xf>
    <xf numFmtId="3" fontId="1" fillId="0" borderId="10" xfId="58" applyNumberFormat="1" applyFont="1" applyFill="1" applyBorder="1" applyAlignment="1">
      <alignment horizontal="right" vertical="center" wrapText="1"/>
      <protection/>
    </xf>
    <xf numFmtId="212" fontId="1" fillId="0" borderId="10" xfId="58" applyNumberFormat="1" applyFont="1" applyFill="1" applyBorder="1" applyAlignment="1">
      <alignment horizontal="right" vertical="center" wrapText="1"/>
      <protection/>
    </xf>
    <xf numFmtId="3" fontId="11" fillId="0" borderId="10" xfId="58" applyNumberFormat="1" applyFont="1" applyFill="1" applyBorder="1" applyAlignment="1">
      <alignment horizontal="center" vertical="center"/>
      <protection/>
    </xf>
    <xf numFmtId="218" fontId="1" fillId="0" borderId="10" xfId="58" applyNumberFormat="1" applyFont="1" applyFill="1" applyBorder="1" applyAlignment="1">
      <alignment horizontal="right" vertical="center" wrapText="1"/>
      <protection/>
    </xf>
    <xf numFmtId="0" fontId="2" fillId="0" borderId="10" xfId="57" applyNumberFormat="1" applyFont="1" applyFill="1" applyBorder="1" applyAlignment="1" applyProtection="1">
      <alignment horizontal="right" wrapText="1"/>
      <protection/>
    </xf>
    <xf numFmtId="0" fontId="2" fillId="33" borderId="10" xfId="57" applyNumberFormat="1" applyFont="1" applyFill="1" applyBorder="1" applyAlignment="1" applyProtection="1">
      <alignment horizontal="right" wrapText="1"/>
      <protection locked="0"/>
    </xf>
    <xf numFmtId="0" fontId="2" fillId="33" borderId="10" xfId="57" applyNumberFormat="1" applyFont="1" applyFill="1" applyBorder="1" applyAlignment="1" applyProtection="1">
      <alignment horizontal="right" wrapText="1"/>
      <protection/>
    </xf>
    <xf numFmtId="183" fontId="2" fillId="33" borderId="10" xfId="42" applyNumberFormat="1" applyFont="1" applyFill="1" applyBorder="1" applyAlignment="1" applyProtection="1">
      <alignment horizontal="right" wrapText="1"/>
      <protection/>
    </xf>
    <xf numFmtId="212" fontId="2" fillId="33" borderId="10" xfId="57" applyNumberFormat="1" applyFont="1" applyFill="1" applyBorder="1" applyAlignment="1" applyProtection="1">
      <alignment horizontal="right" vertical="center" wrapText="1"/>
      <protection/>
    </xf>
    <xf numFmtId="219" fontId="2" fillId="33" borderId="10" xfId="57" applyNumberFormat="1" applyFont="1" applyFill="1" applyBorder="1" applyAlignment="1" applyProtection="1">
      <alignment horizontal="right" vertical="center" wrapText="1"/>
      <protection/>
    </xf>
    <xf numFmtId="183" fontId="2" fillId="0" borderId="10" xfId="42" applyNumberFormat="1" applyFont="1" applyFill="1" applyBorder="1" applyAlignment="1" applyProtection="1">
      <alignment horizontal="right" wrapText="1"/>
      <protection locked="0"/>
    </xf>
    <xf numFmtId="3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212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7" applyNumberFormat="1" applyFont="1" applyFill="1" applyBorder="1" applyAlignment="1" applyProtection="1">
      <alignment horizontal="right" vertical="top" wrapText="1"/>
      <protection locked="0"/>
    </xf>
    <xf numFmtId="1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218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>
      <alignment horizontal="right" wrapText="1"/>
    </xf>
    <xf numFmtId="3" fontId="1" fillId="0" borderId="0" xfId="57" applyNumberFormat="1" applyFont="1" applyFill="1" applyAlignment="1" applyProtection="1">
      <alignment horizontal="right" vertical="center" wrapText="1"/>
      <protection/>
    </xf>
    <xf numFmtId="1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7" applyNumberFormat="1" applyFont="1" applyFill="1" applyBorder="1" applyAlignment="1" applyProtection="1">
      <alignment horizontal="right" vertical="center" wrapText="1"/>
      <protection/>
    </xf>
    <xf numFmtId="212" fontId="1" fillId="0" borderId="10" xfId="57" applyNumberFormat="1" applyFont="1" applyFill="1" applyBorder="1" applyAlignment="1" applyProtection="1">
      <alignment horizontal="right" vertical="center" wrapText="1"/>
      <protection/>
    </xf>
    <xf numFmtId="212" fontId="1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42" applyNumberFormat="1" applyFont="1" applyFill="1" applyBorder="1" applyAlignment="1" applyProtection="1">
      <alignment horizontal="right" wrapText="1"/>
      <protection locked="0"/>
    </xf>
    <xf numFmtId="3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217" fontId="2" fillId="0" borderId="10" xfId="57" applyNumberFormat="1" applyFont="1" applyFill="1" applyBorder="1" applyAlignment="1" applyProtection="1">
      <alignment horizontal="right" vertical="center" wrapText="1"/>
      <protection locked="0"/>
    </xf>
    <xf numFmtId="183" fontId="2" fillId="33" borderId="10" xfId="42" applyNumberFormat="1" applyFont="1" applyFill="1" applyBorder="1" applyAlignment="1" applyProtection="1">
      <alignment horizontal="right" wrapText="1"/>
      <protection locked="0"/>
    </xf>
    <xf numFmtId="3" fontId="2" fillId="33" borderId="10" xfId="57" applyNumberFormat="1" applyFont="1" applyFill="1" applyBorder="1" applyAlignment="1" applyProtection="1">
      <alignment horizontal="right" vertical="center" wrapText="1"/>
      <protection/>
    </xf>
    <xf numFmtId="3" fontId="2" fillId="33" borderId="10" xfId="57" applyNumberFormat="1" applyFont="1" applyFill="1" applyBorder="1" applyAlignment="1" applyProtection="1">
      <alignment horizontal="right" vertical="center"/>
      <protection/>
    </xf>
    <xf numFmtId="217" fontId="2" fillId="33" borderId="10" xfId="57" applyNumberFormat="1" applyFont="1" applyFill="1" applyBorder="1" applyAlignment="1" applyProtection="1">
      <alignment horizontal="right" vertical="center" wrapText="1"/>
      <protection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212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1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220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220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217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33" borderId="10" xfId="57" applyNumberFormat="1" applyFont="1" applyFill="1" applyBorder="1" applyAlignment="1" applyProtection="1">
      <alignment horizontal="right" vertical="center"/>
      <protection locked="0"/>
    </xf>
    <xf numFmtId="219" fontId="1" fillId="33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33" borderId="10" xfId="58" applyNumberFormat="1" applyFont="1" applyFill="1" applyBorder="1" applyAlignment="1">
      <alignment horizontal="right" vertical="center"/>
      <protection/>
    </xf>
    <xf numFmtId="220" fontId="1" fillId="33" borderId="10" xfId="58" applyNumberFormat="1" applyFont="1" applyFill="1" applyBorder="1" applyAlignment="1">
      <alignment horizontal="right" vertical="center" wrapText="1"/>
      <protection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42" applyNumberFormat="1" applyFont="1" applyFill="1" applyBorder="1" applyAlignment="1">
      <alignment horizontal="right" wrapText="1"/>
    </xf>
    <xf numFmtId="0" fontId="2" fillId="33" borderId="10" xfId="42" applyNumberFormat="1" applyFont="1" applyFill="1" applyBorder="1" applyAlignment="1" applyProtection="1">
      <alignment horizontal="right" wrapText="1"/>
      <protection/>
    </xf>
    <xf numFmtId="0" fontId="2" fillId="33" borderId="10" xfId="42" applyNumberFormat="1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vertical="center" wrapText="1"/>
      <protection locked="0"/>
    </xf>
    <xf numFmtId="0" fontId="1" fillId="33" borderId="10" xfId="57" applyFont="1" applyFill="1" applyBorder="1" applyAlignment="1" applyProtection="1">
      <alignment horizontal="right"/>
      <protection locked="0"/>
    </xf>
    <xf numFmtId="0" fontId="1" fillId="33" borderId="10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7"/>
  <sheetViews>
    <sheetView tabSelected="1" zoomScale="70" zoomScaleNormal="70" zoomScalePageLayoutView="0" workbookViewId="0" topLeftCell="A1">
      <pane xSplit="1" topLeftCell="B1" activePane="topRight" state="frozen"/>
      <selection pane="topLeft" activeCell="A5" sqref="A5"/>
      <selection pane="topRight" activeCell="B1" sqref="B1"/>
    </sheetView>
  </sheetViews>
  <sheetFormatPr defaultColWidth="9.00390625" defaultRowHeight="12.75"/>
  <cols>
    <col min="1" max="1" width="52.00390625" style="17" customWidth="1"/>
    <col min="2" max="13" width="13.75390625" style="17" customWidth="1"/>
    <col min="14" max="14" width="16.125" style="17" customWidth="1"/>
    <col min="15" max="15" width="18.625" style="17" customWidth="1"/>
    <col min="16" max="16" width="18.00390625" style="17" customWidth="1"/>
    <col min="17" max="17" width="16.125" style="17" customWidth="1"/>
    <col min="18" max="24" width="13.75390625" style="17" customWidth="1"/>
    <col min="25" max="25" width="14.75390625" style="17" customWidth="1"/>
    <col min="26" max="34" width="13.75390625" style="17" customWidth="1"/>
    <col min="35" max="36" width="13.75390625" style="26" customWidth="1"/>
    <col min="37" max="41" width="13.75390625" style="17" customWidth="1"/>
    <col min="42" max="42" width="6.875" style="17" customWidth="1"/>
    <col min="43" max="48" width="9.125" style="17" hidden="1" customWidth="1"/>
    <col min="49" max="16384" width="9.125" style="17" customWidth="1"/>
  </cols>
  <sheetData>
    <row r="1" spans="1:5" ht="20.25">
      <c r="A1" s="28" t="s">
        <v>53</v>
      </c>
      <c r="B1" s="27"/>
      <c r="C1" s="29"/>
      <c r="D1" s="29"/>
      <c r="E1" s="1"/>
    </row>
    <row r="2" spans="1:5" ht="15.75">
      <c r="A2" s="30" t="s">
        <v>87</v>
      </c>
      <c r="B2" s="29"/>
      <c r="C2" s="11"/>
      <c r="D2" s="11"/>
      <c r="E2" s="1" t="s">
        <v>0</v>
      </c>
    </row>
    <row r="3" spans="1:5" ht="15.75">
      <c r="A3" s="31" t="s">
        <v>2</v>
      </c>
      <c r="B3" s="11"/>
      <c r="C3" s="1"/>
      <c r="D3" s="1"/>
      <c r="E3" s="1"/>
    </row>
    <row r="4" spans="1:5" ht="15.75">
      <c r="A4" s="2"/>
      <c r="B4" s="18"/>
      <c r="C4" s="1"/>
      <c r="D4" s="1"/>
      <c r="E4" s="1"/>
    </row>
    <row r="5" spans="1:5" ht="12" customHeight="1">
      <c r="A5" s="32" t="s">
        <v>1</v>
      </c>
      <c r="B5" s="16"/>
      <c r="C5" s="16"/>
      <c r="D5" s="16"/>
      <c r="E5" s="8"/>
    </row>
    <row r="6" spans="1:5" ht="15.75" hidden="1">
      <c r="A6" s="11"/>
      <c r="B6" s="11"/>
      <c r="C6" s="11"/>
      <c r="D6" s="11"/>
      <c r="E6" s="11"/>
    </row>
    <row r="7" spans="1:5" ht="15.75" hidden="1">
      <c r="A7" s="19"/>
      <c r="B7" s="19"/>
      <c r="C7" s="20"/>
      <c r="D7" s="20"/>
      <c r="E7" s="1"/>
    </row>
    <row r="8" spans="1:41" ht="81.75" customHeight="1">
      <c r="A8" s="120"/>
      <c r="B8" s="121" t="s">
        <v>3</v>
      </c>
      <c r="C8" s="122"/>
      <c r="D8" s="122"/>
      <c r="E8" s="123"/>
      <c r="F8" s="124" t="s">
        <v>85</v>
      </c>
      <c r="G8" s="125"/>
      <c r="H8" s="125"/>
      <c r="I8" s="126"/>
      <c r="J8" s="121" t="s">
        <v>51</v>
      </c>
      <c r="K8" s="122"/>
      <c r="L8" s="122"/>
      <c r="M8" s="123"/>
      <c r="N8" s="121" t="s">
        <v>83</v>
      </c>
      <c r="O8" s="122"/>
      <c r="P8" s="122"/>
      <c r="Q8" s="123"/>
      <c r="R8" s="121" t="s">
        <v>4</v>
      </c>
      <c r="S8" s="122"/>
      <c r="T8" s="122"/>
      <c r="U8" s="123"/>
      <c r="V8" s="121" t="s">
        <v>52</v>
      </c>
      <c r="W8" s="122"/>
      <c r="X8" s="122"/>
      <c r="Y8" s="123"/>
      <c r="Z8" s="121" t="s">
        <v>6</v>
      </c>
      <c r="AA8" s="122"/>
      <c r="AB8" s="122"/>
      <c r="AC8" s="123"/>
      <c r="AD8" s="121" t="s">
        <v>5</v>
      </c>
      <c r="AE8" s="122"/>
      <c r="AF8" s="122"/>
      <c r="AG8" s="123"/>
      <c r="AH8" s="121" t="s">
        <v>84</v>
      </c>
      <c r="AI8" s="122"/>
      <c r="AJ8" s="122"/>
      <c r="AK8" s="123"/>
      <c r="AL8" s="127" t="s">
        <v>7</v>
      </c>
      <c r="AM8" s="127"/>
      <c r="AN8" s="127"/>
      <c r="AO8" s="127"/>
    </row>
    <row r="9" spans="1:42" ht="98.25" customHeight="1">
      <c r="A9" s="128"/>
      <c r="B9" s="129" t="s">
        <v>54</v>
      </c>
      <c r="C9" s="129" t="s">
        <v>55</v>
      </c>
      <c r="D9" s="129" t="s">
        <v>56</v>
      </c>
      <c r="E9" s="129" t="s">
        <v>57</v>
      </c>
      <c r="F9" s="129" t="s">
        <v>54</v>
      </c>
      <c r="G9" s="129" t="s">
        <v>55</v>
      </c>
      <c r="H9" s="129" t="s">
        <v>56</v>
      </c>
      <c r="I9" s="129" t="s">
        <v>57</v>
      </c>
      <c r="J9" s="129" t="s">
        <v>54</v>
      </c>
      <c r="K9" s="129" t="s">
        <v>55</v>
      </c>
      <c r="L9" s="129" t="s">
        <v>56</v>
      </c>
      <c r="M9" s="129" t="s">
        <v>57</v>
      </c>
      <c r="N9" s="129" t="s">
        <v>54</v>
      </c>
      <c r="O9" s="130" t="s">
        <v>55</v>
      </c>
      <c r="P9" s="129" t="s">
        <v>56</v>
      </c>
      <c r="Q9" s="129" t="s">
        <v>57</v>
      </c>
      <c r="R9" s="129" t="s">
        <v>54</v>
      </c>
      <c r="S9" s="129" t="s">
        <v>55</v>
      </c>
      <c r="T9" s="129" t="s">
        <v>56</v>
      </c>
      <c r="U9" s="129" t="s">
        <v>57</v>
      </c>
      <c r="V9" s="129" t="s">
        <v>54</v>
      </c>
      <c r="W9" s="129" t="s">
        <v>55</v>
      </c>
      <c r="X9" s="129" t="s">
        <v>56</v>
      </c>
      <c r="Y9" s="129" t="s">
        <v>57</v>
      </c>
      <c r="Z9" s="129" t="s">
        <v>54</v>
      </c>
      <c r="AA9" s="129" t="s">
        <v>55</v>
      </c>
      <c r="AB9" s="129" t="s">
        <v>56</v>
      </c>
      <c r="AC9" s="129" t="s">
        <v>57</v>
      </c>
      <c r="AD9" s="129" t="s">
        <v>54</v>
      </c>
      <c r="AE9" s="129" t="s">
        <v>55</v>
      </c>
      <c r="AF9" s="129" t="s">
        <v>56</v>
      </c>
      <c r="AG9" s="129" t="s">
        <v>57</v>
      </c>
      <c r="AH9" s="129" t="s">
        <v>54</v>
      </c>
      <c r="AI9" s="131" t="s">
        <v>55</v>
      </c>
      <c r="AJ9" s="131" t="s">
        <v>56</v>
      </c>
      <c r="AK9" s="129" t="s">
        <v>57</v>
      </c>
      <c r="AL9" s="129" t="s">
        <v>54</v>
      </c>
      <c r="AM9" s="129" t="s">
        <v>55</v>
      </c>
      <c r="AN9" s="131" t="s">
        <v>56</v>
      </c>
      <c r="AO9" s="129" t="s">
        <v>57</v>
      </c>
      <c r="AP9" s="21"/>
    </row>
    <row r="10" spans="1:42" s="41" customFormat="1" ht="15.75">
      <c r="A10" s="132" t="s">
        <v>8</v>
      </c>
      <c r="B10" s="133"/>
      <c r="C10" s="134"/>
      <c r="D10" s="134"/>
      <c r="E10" s="135"/>
      <c r="F10" s="136"/>
      <c r="G10" s="137"/>
      <c r="H10" s="137"/>
      <c r="I10" s="138"/>
      <c r="J10" s="139"/>
      <c r="K10" s="140"/>
      <c r="L10" s="140"/>
      <c r="M10" s="138"/>
      <c r="N10" s="136"/>
      <c r="O10" s="141"/>
      <c r="P10" s="141"/>
      <c r="Q10" s="138"/>
      <c r="R10" s="136"/>
      <c r="S10" s="141"/>
      <c r="T10" s="141"/>
      <c r="U10" s="138"/>
      <c r="V10" s="136"/>
      <c r="W10" s="137"/>
      <c r="X10" s="137"/>
      <c r="Y10" s="138"/>
      <c r="Z10" s="142"/>
      <c r="AA10" s="141"/>
      <c r="AB10" s="141"/>
      <c r="AC10" s="138"/>
      <c r="AD10" s="143"/>
      <c r="AE10" s="137"/>
      <c r="AF10" s="144"/>
      <c r="AG10" s="138"/>
      <c r="AH10" s="145"/>
      <c r="AI10" s="146"/>
      <c r="AJ10" s="146"/>
      <c r="AK10" s="147"/>
      <c r="AL10" s="136"/>
      <c r="AM10" s="141"/>
      <c r="AN10" s="141"/>
      <c r="AO10" s="138"/>
      <c r="AP10" s="112"/>
    </row>
    <row r="11" spans="1:42" ht="15.75">
      <c r="A11" s="120" t="s">
        <v>9</v>
      </c>
      <c r="B11" s="148">
        <v>81</v>
      </c>
      <c r="C11" s="149">
        <v>10883</v>
      </c>
      <c r="D11" s="149">
        <v>8596</v>
      </c>
      <c r="E11" s="150">
        <v>0.6240610126727449</v>
      </c>
      <c r="F11" s="238">
        <v>480</v>
      </c>
      <c r="G11" s="151">
        <v>50008</v>
      </c>
      <c r="H11" s="151">
        <v>37723</v>
      </c>
      <c r="I11" s="152">
        <v>0.9683778393137236</v>
      </c>
      <c r="J11" s="88">
        <v>701</v>
      </c>
      <c r="K11" s="100">
        <v>83004.81551999996</v>
      </c>
      <c r="L11" s="153">
        <v>72434.7621102</v>
      </c>
      <c r="M11" s="107">
        <v>0.951142773688473</v>
      </c>
      <c r="N11" s="239">
        <v>206</v>
      </c>
      <c r="O11" s="240">
        <v>20782</v>
      </c>
      <c r="P11" s="240">
        <v>14140</v>
      </c>
      <c r="Q11" s="154">
        <v>1</v>
      </c>
      <c r="R11" s="42">
        <v>539</v>
      </c>
      <c r="S11" s="42">
        <v>116889</v>
      </c>
      <c r="T11" s="42">
        <v>92399</v>
      </c>
      <c r="U11" s="38">
        <v>0.8804667138703506</v>
      </c>
      <c r="V11" s="241">
        <v>10316</v>
      </c>
      <c r="W11" s="242">
        <v>15757953.59</v>
      </c>
      <c r="X11" s="242">
        <v>14754089.04</v>
      </c>
      <c r="Y11" s="154">
        <v>1</v>
      </c>
      <c r="Z11" s="155">
        <f>P11+U11</f>
        <v>14140.88046671387</v>
      </c>
      <c r="AA11" s="156">
        <f>Q11+V11</f>
        <v>10317</v>
      </c>
      <c r="AB11" s="58">
        <v>87789.50038999987</v>
      </c>
      <c r="AC11" s="157">
        <v>0.8028070678314567</v>
      </c>
      <c r="AD11" s="48">
        <v>6046</v>
      </c>
      <c r="AE11" s="158">
        <v>21717</v>
      </c>
      <c r="AF11" s="58">
        <v>18928</v>
      </c>
      <c r="AG11" s="38">
        <v>1</v>
      </c>
      <c r="AH11" s="66">
        <v>232</v>
      </c>
      <c r="AI11" s="67">
        <v>38274</v>
      </c>
      <c r="AJ11" s="67">
        <v>31045</v>
      </c>
      <c r="AK11" s="68">
        <v>0.9901435778036477</v>
      </c>
      <c r="AL11" s="66">
        <v>20553</v>
      </c>
      <c r="AM11" s="66">
        <v>27051.3468065598</v>
      </c>
      <c r="AN11" s="66">
        <v>26678.7904599998</v>
      </c>
      <c r="AO11" s="154">
        <v>1</v>
      </c>
      <c r="AP11" s="3"/>
    </row>
    <row r="12" spans="1:42" ht="15.75">
      <c r="A12" s="120" t="s">
        <v>10</v>
      </c>
      <c r="B12" s="148">
        <v>32</v>
      </c>
      <c r="C12" s="149">
        <v>6556</v>
      </c>
      <c r="D12" s="149">
        <v>5419</v>
      </c>
      <c r="E12" s="150">
        <v>0.375938987327255</v>
      </c>
      <c r="F12" s="238">
        <v>25</v>
      </c>
      <c r="G12" s="151">
        <v>1633</v>
      </c>
      <c r="H12" s="151">
        <v>1633</v>
      </c>
      <c r="I12" s="152">
        <v>0.03162216068627641</v>
      </c>
      <c r="J12" s="88">
        <v>478</v>
      </c>
      <c r="K12" s="100">
        <v>4263.69749</v>
      </c>
      <c r="L12" s="153">
        <v>3913.6851302000005</v>
      </c>
      <c r="M12" s="107">
        <v>0.04885722631152692</v>
      </c>
      <c r="N12" s="239">
        <v>0</v>
      </c>
      <c r="O12" s="240">
        <v>0</v>
      </c>
      <c r="P12" s="240">
        <v>0</v>
      </c>
      <c r="Q12" s="154">
        <v>0</v>
      </c>
      <c r="R12" s="42">
        <v>137</v>
      </c>
      <c r="S12" s="42">
        <v>15869</v>
      </c>
      <c r="T12" s="42">
        <v>15869</v>
      </c>
      <c r="U12" s="38">
        <v>0.11953328612964943</v>
      </c>
      <c r="V12" s="241">
        <v>0</v>
      </c>
      <c r="W12" s="243">
        <v>0</v>
      </c>
      <c r="X12" s="243">
        <v>0</v>
      </c>
      <c r="Y12" s="154" t="s">
        <v>88</v>
      </c>
      <c r="Z12" s="155">
        <f>P12+U12</f>
        <v>0.11953328612964943</v>
      </c>
      <c r="AA12" s="156">
        <f>Q12+V12</f>
        <v>0</v>
      </c>
      <c r="AB12" s="58">
        <v>26807.621019844024</v>
      </c>
      <c r="AC12" s="157">
        <v>0.19719293216854325</v>
      </c>
      <c r="AD12" s="48">
        <v>0</v>
      </c>
      <c r="AE12" s="158">
        <v>0</v>
      </c>
      <c r="AF12" s="58">
        <v>0</v>
      </c>
      <c r="AG12" s="38">
        <v>0</v>
      </c>
      <c r="AH12" s="66">
        <v>3</v>
      </c>
      <c r="AI12" s="67">
        <v>381</v>
      </c>
      <c r="AJ12" s="67">
        <v>326</v>
      </c>
      <c r="AK12" s="68">
        <v>0.009856422196352348</v>
      </c>
      <c r="AL12" s="66">
        <v>0</v>
      </c>
      <c r="AM12" s="66">
        <v>0</v>
      </c>
      <c r="AN12" s="66">
        <v>0</v>
      </c>
      <c r="AO12" s="154">
        <v>0</v>
      </c>
      <c r="AP12" s="3"/>
    </row>
    <row r="13" spans="1:51" s="22" customFormat="1" ht="15.75">
      <c r="A13" s="128" t="s">
        <v>11</v>
      </c>
      <c r="B13" s="159">
        <v>113</v>
      </c>
      <c r="C13" s="43">
        <v>17439</v>
      </c>
      <c r="D13" s="43">
        <v>14015</v>
      </c>
      <c r="E13" s="160">
        <v>1</v>
      </c>
      <c r="F13" s="244">
        <f>SUM(F11:F12)</f>
        <v>505</v>
      </c>
      <c r="G13" s="161">
        <v>51641</v>
      </c>
      <c r="H13" s="161">
        <v>39356</v>
      </c>
      <c r="I13" s="162">
        <v>1</v>
      </c>
      <c r="J13" s="89">
        <f>SUM(J11:J12)</f>
        <v>1179</v>
      </c>
      <c r="K13" s="89">
        <f>SUM(K11:K12)</f>
        <v>87268.51300999997</v>
      </c>
      <c r="L13" s="163">
        <v>76348.4472404</v>
      </c>
      <c r="M13" s="164">
        <v>0.9999999999999999</v>
      </c>
      <c r="N13" s="245">
        <f>SUM(N11:N12)</f>
        <v>206</v>
      </c>
      <c r="O13" s="246">
        <f>SUM(O11:O12)</f>
        <v>20782</v>
      </c>
      <c r="P13" s="246">
        <f>SUM(P11:P12)</f>
        <v>14140</v>
      </c>
      <c r="Q13" s="165">
        <v>1</v>
      </c>
      <c r="R13" s="43">
        <v>676</v>
      </c>
      <c r="S13" s="43">
        <v>132758</v>
      </c>
      <c r="T13" s="43">
        <v>108268</v>
      </c>
      <c r="U13" s="165">
        <v>1</v>
      </c>
      <c r="V13" s="247">
        <f>+V11</f>
        <v>10316</v>
      </c>
      <c r="W13" s="248">
        <f>+W11</f>
        <v>15757953.59</v>
      </c>
      <c r="X13" s="248">
        <f>+X11</f>
        <v>14754089.04</v>
      </c>
      <c r="Y13" s="166">
        <v>1</v>
      </c>
      <c r="Z13" s="167">
        <f>SUM(Z11:Z12)</f>
        <v>14141</v>
      </c>
      <c r="AA13" s="168">
        <f>SUM(AA11:AA12)</f>
        <v>10317</v>
      </c>
      <c r="AB13" s="169">
        <v>114597.1214098439</v>
      </c>
      <c r="AC13" s="170">
        <v>1</v>
      </c>
      <c r="AD13" s="49">
        <f>SUM(AD11:AD12)</f>
        <v>6046</v>
      </c>
      <c r="AE13" s="171">
        <f>SUM(AE11:AE12)</f>
        <v>21717</v>
      </c>
      <c r="AF13" s="63">
        <v>18928</v>
      </c>
      <c r="AG13" s="166">
        <v>1</v>
      </c>
      <c r="AH13" s="72">
        <f>SUM(AH11:AH12)</f>
        <v>235</v>
      </c>
      <c r="AI13" s="73">
        <f>SUM(AI11:AI12)</f>
        <v>38655</v>
      </c>
      <c r="AJ13" s="73">
        <f>SUM(AJ11:AJ12)</f>
        <v>31371</v>
      </c>
      <c r="AK13" s="71">
        <v>1</v>
      </c>
      <c r="AL13" s="72">
        <f>SUM(AL11:AL12)</f>
        <v>20553</v>
      </c>
      <c r="AM13" s="73">
        <f>SUM(AM11:AM12)</f>
        <v>27051.3468065598</v>
      </c>
      <c r="AN13" s="73">
        <f>SUM(AN11:AN12)</f>
        <v>26678.7904599998</v>
      </c>
      <c r="AO13" s="166">
        <v>1</v>
      </c>
      <c r="AP13" s="3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s="41" customFormat="1" ht="15.75">
      <c r="A14" s="132" t="s">
        <v>12</v>
      </c>
      <c r="B14" s="99"/>
      <c r="C14" s="97"/>
      <c r="D14" s="97"/>
      <c r="E14" s="172"/>
      <c r="F14" s="173"/>
      <c r="G14" s="173"/>
      <c r="H14" s="173"/>
      <c r="I14" s="172"/>
      <c r="J14" s="101"/>
      <c r="K14" s="147"/>
      <c r="L14" s="101"/>
      <c r="M14" s="147"/>
      <c r="N14" s="113"/>
      <c r="O14" s="114"/>
      <c r="P14" s="114"/>
      <c r="Q14" s="138"/>
      <c r="R14" s="174"/>
      <c r="S14" s="142"/>
      <c r="T14" s="142"/>
      <c r="U14" s="138"/>
      <c r="V14" s="174"/>
      <c r="W14" s="108"/>
      <c r="X14" s="115"/>
      <c r="Y14" s="138" t="s">
        <v>88</v>
      </c>
      <c r="Z14" s="142"/>
      <c r="AA14" s="142"/>
      <c r="AB14" s="142"/>
      <c r="AC14" s="138"/>
      <c r="AD14" s="175"/>
      <c r="AE14" s="176"/>
      <c r="AF14" s="144"/>
      <c r="AG14" s="138"/>
      <c r="AH14" s="116"/>
      <c r="AI14" s="117"/>
      <c r="AJ14" s="117"/>
      <c r="AK14" s="110"/>
      <c r="AL14" s="113"/>
      <c r="AM14" s="114"/>
      <c r="AN14" s="114"/>
      <c r="AO14" s="138"/>
      <c r="AP14" s="39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1:42" ht="15.75">
      <c r="A15" s="120" t="s">
        <v>13</v>
      </c>
      <c r="B15" s="46">
        <v>111</v>
      </c>
      <c r="C15" s="45">
        <v>16216</v>
      </c>
      <c r="D15" s="45">
        <v>13352</v>
      </c>
      <c r="E15" s="150">
        <v>0.929869831985779</v>
      </c>
      <c r="F15" s="249">
        <v>505</v>
      </c>
      <c r="G15" s="151">
        <v>51641</v>
      </c>
      <c r="H15" s="151">
        <v>39356</v>
      </c>
      <c r="I15" s="152">
        <v>1</v>
      </c>
      <c r="J15" s="90">
        <v>1179</v>
      </c>
      <c r="K15" s="90">
        <v>87268.51300999997</v>
      </c>
      <c r="L15" s="177">
        <v>76348.4472404</v>
      </c>
      <c r="M15" s="107">
        <v>1</v>
      </c>
      <c r="N15" s="239">
        <v>205</v>
      </c>
      <c r="O15" s="240">
        <v>19432</v>
      </c>
      <c r="P15" s="240">
        <v>13060</v>
      </c>
      <c r="Q15" s="38">
        <v>0.9350399384082378</v>
      </c>
      <c r="R15" s="37">
        <v>676</v>
      </c>
      <c r="S15" s="37">
        <v>132758</v>
      </c>
      <c r="T15" s="37">
        <v>108268</v>
      </c>
      <c r="U15" s="38">
        <v>1</v>
      </c>
      <c r="V15" s="250">
        <v>10316</v>
      </c>
      <c r="W15" s="251">
        <f>+W11</f>
        <v>15757953.59</v>
      </c>
      <c r="X15" s="251">
        <f>+X11</f>
        <v>14754089.04</v>
      </c>
      <c r="Y15" s="154">
        <v>1</v>
      </c>
      <c r="Z15" s="155">
        <f aca="true" t="shared" si="0" ref="Z15:AA17">P15+U15</f>
        <v>13061</v>
      </c>
      <c r="AA15" s="155">
        <f>Q15+V15</f>
        <v>10316.935039938407</v>
      </c>
      <c r="AB15" s="61">
        <v>107100.31575984364</v>
      </c>
      <c r="AC15" s="157">
        <v>0.9467545678948547</v>
      </c>
      <c r="AD15" s="50">
        <v>6042</v>
      </c>
      <c r="AE15" s="158">
        <v>20200</v>
      </c>
      <c r="AF15" s="58">
        <v>17648</v>
      </c>
      <c r="AG15" s="38">
        <v>0.9301468895335452</v>
      </c>
      <c r="AH15" s="74">
        <v>235</v>
      </c>
      <c r="AI15" s="67">
        <v>38655</v>
      </c>
      <c r="AJ15" s="67">
        <v>31371</v>
      </c>
      <c r="AK15" s="68">
        <v>1</v>
      </c>
      <c r="AL15" s="66">
        <v>20553</v>
      </c>
      <c r="AM15" s="66">
        <v>27051.3468065598</v>
      </c>
      <c r="AN15" s="66">
        <v>26678.7904599998</v>
      </c>
      <c r="AO15" s="154">
        <v>1</v>
      </c>
      <c r="AP15" s="3"/>
    </row>
    <row r="16" spans="1:42" ht="15.75">
      <c r="A16" s="120" t="s">
        <v>14</v>
      </c>
      <c r="B16" s="46">
        <v>2</v>
      </c>
      <c r="C16" s="45">
        <v>1223</v>
      </c>
      <c r="D16" s="45">
        <v>663</v>
      </c>
      <c r="E16" s="150">
        <v>0.07013016801422099</v>
      </c>
      <c r="F16" s="249">
        <v>0</v>
      </c>
      <c r="G16" s="178">
        <v>0</v>
      </c>
      <c r="H16" s="178">
        <v>0</v>
      </c>
      <c r="I16" s="152">
        <v>0</v>
      </c>
      <c r="J16" s="91">
        <v>0</v>
      </c>
      <c r="K16" s="90">
        <v>0</v>
      </c>
      <c r="L16" s="177">
        <v>0</v>
      </c>
      <c r="M16" s="107">
        <v>0</v>
      </c>
      <c r="N16" s="252">
        <v>1</v>
      </c>
      <c r="O16" s="253">
        <v>1350</v>
      </c>
      <c r="P16" s="253">
        <v>1080</v>
      </c>
      <c r="Q16" s="38">
        <v>0.0649600615917621</v>
      </c>
      <c r="R16" s="37">
        <v>0</v>
      </c>
      <c r="S16" s="37">
        <v>0</v>
      </c>
      <c r="T16" s="37">
        <v>0</v>
      </c>
      <c r="U16" s="38">
        <v>0</v>
      </c>
      <c r="V16" s="250">
        <v>0</v>
      </c>
      <c r="W16" s="254">
        <v>0</v>
      </c>
      <c r="X16" s="254">
        <v>0</v>
      </c>
      <c r="Y16" s="154"/>
      <c r="Z16" s="155">
        <f t="shared" si="0"/>
        <v>1080</v>
      </c>
      <c r="AA16" s="155">
        <f t="shared" si="0"/>
        <v>0.0649600615917621</v>
      </c>
      <c r="AB16" s="61">
        <v>7496.80565</v>
      </c>
      <c r="AC16" s="157">
        <v>0.0532454321051454</v>
      </c>
      <c r="AD16" s="50">
        <v>4</v>
      </c>
      <c r="AE16" s="179">
        <v>1517</v>
      </c>
      <c r="AF16" s="61">
        <v>1280</v>
      </c>
      <c r="AG16" s="38">
        <v>0.06985311046645486</v>
      </c>
      <c r="AH16" s="74">
        <v>0</v>
      </c>
      <c r="AI16" s="75">
        <v>0</v>
      </c>
      <c r="AJ16" s="75">
        <v>0</v>
      </c>
      <c r="AK16" s="68">
        <v>0</v>
      </c>
      <c r="AL16" s="66">
        <v>0</v>
      </c>
      <c r="AM16" s="66">
        <v>0</v>
      </c>
      <c r="AN16" s="66">
        <v>0</v>
      </c>
      <c r="AO16" s="154">
        <v>0</v>
      </c>
      <c r="AP16" s="3"/>
    </row>
    <row r="17" spans="1:42" ht="15.75">
      <c r="A17" s="120" t="s">
        <v>15</v>
      </c>
      <c r="B17" s="46">
        <v>0</v>
      </c>
      <c r="C17" s="45">
        <v>0</v>
      </c>
      <c r="D17" s="45">
        <v>0</v>
      </c>
      <c r="E17" s="150">
        <v>0</v>
      </c>
      <c r="F17" s="255">
        <v>0</v>
      </c>
      <c r="G17" s="180">
        <v>0</v>
      </c>
      <c r="H17" s="180">
        <v>0</v>
      </c>
      <c r="I17" s="152">
        <v>0</v>
      </c>
      <c r="J17" s="91">
        <v>0</v>
      </c>
      <c r="K17" s="90">
        <v>0</v>
      </c>
      <c r="L17" s="177">
        <v>0</v>
      </c>
      <c r="M17" s="107">
        <v>0</v>
      </c>
      <c r="N17" s="256">
        <v>0</v>
      </c>
      <c r="O17" s="257">
        <v>0</v>
      </c>
      <c r="P17" s="257">
        <v>0</v>
      </c>
      <c r="Q17" s="154">
        <v>0</v>
      </c>
      <c r="R17" s="44">
        <v>0</v>
      </c>
      <c r="S17" s="37">
        <v>0</v>
      </c>
      <c r="T17" s="37">
        <v>0</v>
      </c>
      <c r="U17" s="38">
        <v>0</v>
      </c>
      <c r="V17" s="258">
        <v>0</v>
      </c>
      <c r="W17" s="259">
        <v>0</v>
      </c>
      <c r="X17" s="259">
        <v>0</v>
      </c>
      <c r="Y17" s="154"/>
      <c r="Z17" s="155">
        <f t="shared" si="0"/>
        <v>0</v>
      </c>
      <c r="AA17" s="155">
        <f t="shared" si="0"/>
        <v>0</v>
      </c>
      <c r="AB17" s="61">
        <v>0</v>
      </c>
      <c r="AC17" s="157">
        <v>0</v>
      </c>
      <c r="AD17" s="57">
        <v>0</v>
      </c>
      <c r="AE17" s="181">
        <v>0</v>
      </c>
      <c r="AF17" s="182">
        <v>0</v>
      </c>
      <c r="AG17" s="38">
        <v>0</v>
      </c>
      <c r="AH17" s="76">
        <v>0</v>
      </c>
      <c r="AI17" s="77">
        <v>0</v>
      </c>
      <c r="AJ17" s="77">
        <v>0</v>
      </c>
      <c r="AK17" s="68">
        <v>0</v>
      </c>
      <c r="AL17" s="66">
        <v>0</v>
      </c>
      <c r="AM17" s="66">
        <v>0</v>
      </c>
      <c r="AN17" s="66">
        <v>0</v>
      </c>
      <c r="AO17" s="154">
        <v>0</v>
      </c>
      <c r="AP17" s="3"/>
    </row>
    <row r="18" spans="1:51" s="22" customFormat="1" ht="15.75">
      <c r="A18" s="128" t="s">
        <v>11</v>
      </c>
      <c r="B18" s="183">
        <v>113</v>
      </c>
      <c r="C18" s="43">
        <v>17439</v>
      </c>
      <c r="D18" s="43">
        <v>14015</v>
      </c>
      <c r="E18" s="160">
        <v>1</v>
      </c>
      <c r="F18" s="260">
        <f>SUM(F15:F17)</f>
        <v>505</v>
      </c>
      <c r="G18" s="184">
        <f>SUM(G15:G17)</f>
        <v>51641</v>
      </c>
      <c r="H18" s="184">
        <v>39356</v>
      </c>
      <c r="I18" s="162">
        <v>1</v>
      </c>
      <c r="J18" s="92"/>
      <c r="K18" s="95"/>
      <c r="L18" s="103"/>
      <c r="M18" s="164"/>
      <c r="N18" s="245">
        <f>SUM(N15:N17)</f>
        <v>206</v>
      </c>
      <c r="O18" s="246">
        <f>SUM(O15:O17)</f>
        <v>20782</v>
      </c>
      <c r="P18" s="246">
        <f>SUM(P15:P17)</f>
        <v>14140</v>
      </c>
      <c r="Q18" s="165">
        <v>1</v>
      </c>
      <c r="R18" s="185">
        <v>676</v>
      </c>
      <c r="S18" s="185">
        <v>132758</v>
      </c>
      <c r="T18" s="185">
        <v>108268</v>
      </c>
      <c r="U18" s="165">
        <v>1</v>
      </c>
      <c r="V18" s="247">
        <v>10316</v>
      </c>
      <c r="W18" s="248">
        <f>+W13</f>
        <v>15757953.59</v>
      </c>
      <c r="X18" s="248">
        <f>+X13</f>
        <v>14754089.04</v>
      </c>
      <c r="Y18" s="166">
        <v>1</v>
      </c>
      <c r="Z18" s="167">
        <f>SUM(Z15:Z17)</f>
        <v>14141</v>
      </c>
      <c r="AA18" s="167">
        <f>SUM(AA15:AA17)</f>
        <v>10317</v>
      </c>
      <c r="AB18" s="60">
        <v>114597.12140984363</v>
      </c>
      <c r="AC18" s="170">
        <v>1</v>
      </c>
      <c r="AD18" s="49">
        <f>SUM(AD15:AD17)</f>
        <v>6046</v>
      </c>
      <c r="AE18" s="171">
        <f>SUM(AE15:AE17)</f>
        <v>21717</v>
      </c>
      <c r="AF18" s="63">
        <v>18928</v>
      </c>
      <c r="AG18" s="166">
        <v>1</v>
      </c>
      <c r="AH18" s="72">
        <f>SUM(AH15:AH17)</f>
        <v>235</v>
      </c>
      <c r="AI18" s="73">
        <f>SUM(AI15:AI17)</f>
        <v>38655</v>
      </c>
      <c r="AJ18" s="73">
        <f>SUM(AJ15:AJ17)</f>
        <v>31371</v>
      </c>
      <c r="AK18" s="71">
        <v>1</v>
      </c>
      <c r="AL18" s="72">
        <f>SUM(AL15:AL17)</f>
        <v>20553</v>
      </c>
      <c r="AM18" s="73">
        <f>SUM(AM15:AM17)</f>
        <v>27051.3468065598</v>
      </c>
      <c r="AN18" s="73">
        <f>SUM(AN15:AN17)</f>
        <v>26678.7904599998</v>
      </c>
      <c r="AO18" s="166">
        <v>1</v>
      </c>
      <c r="AP18" s="3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s="41" customFormat="1" ht="15.75">
      <c r="A19" s="132" t="s">
        <v>13</v>
      </c>
      <c r="B19" s="99"/>
      <c r="C19" s="97"/>
      <c r="D19" s="97"/>
      <c r="E19" s="172"/>
      <c r="F19" s="261">
        <f>F15</f>
        <v>505</v>
      </c>
      <c r="G19" s="186"/>
      <c r="H19" s="186"/>
      <c r="I19" s="187"/>
      <c r="J19" s="101"/>
      <c r="K19" s="147"/>
      <c r="L19" s="101"/>
      <c r="M19" s="147"/>
      <c r="N19" s="108"/>
      <c r="O19" s="108"/>
      <c r="P19" s="108"/>
      <c r="Q19" s="138"/>
      <c r="R19" s="174"/>
      <c r="S19" s="142"/>
      <c r="T19" s="142"/>
      <c r="U19" s="138"/>
      <c r="V19" s="142"/>
      <c r="W19" s="108"/>
      <c r="X19" s="115"/>
      <c r="Y19" s="138" t="s">
        <v>88</v>
      </c>
      <c r="Z19" s="188">
        <f>Z21+Z30+Z31+Z39+Z47+Z51</f>
        <v>13061</v>
      </c>
      <c r="AA19" s="188">
        <v>133300.35485</v>
      </c>
      <c r="AB19" s="142">
        <v>107100.31575984402</v>
      </c>
      <c r="AC19" s="138"/>
      <c r="AD19" s="142"/>
      <c r="AE19" s="189"/>
      <c r="AF19" s="190"/>
      <c r="AG19" s="138"/>
      <c r="AH19" s="118"/>
      <c r="AI19" s="118"/>
      <c r="AJ19" s="118"/>
      <c r="AK19" s="110"/>
      <c r="AL19" s="111"/>
      <c r="AM19" s="108"/>
      <c r="AN19" s="108"/>
      <c r="AO19" s="138"/>
      <c r="AP19" s="39"/>
      <c r="AQ19" s="40"/>
      <c r="AR19" s="40"/>
      <c r="AS19" s="40"/>
      <c r="AT19" s="40"/>
      <c r="AU19" s="40"/>
      <c r="AV19" s="40"/>
      <c r="AW19" s="40"/>
      <c r="AX19" s="40"/>
      <c r="AY19" s="40"/>
    </row>
    <row r="20" spans="1:51" s="41" customFormat="1" ht="15.75">
      <c r="A20" s="132" t="s">
        <v>16</v>
      </c>
      <c r="B20" s="99"/>
      <c r="C20" s="97"/>
      <c r="D20" s="97"/>
      <c r="E20" s="187"/>
      <c r="F20" s="262">
        <f>F21+F30+F31+F39+F51+F47</f>
        <v>505</v>
      </c>
      <c r="G20" s="263">
        <f>G21+G30+G31+G39+G51+G47</f>
        <v>51641</v>
      </c>
      <c r="H20" s="191">
        <v>39356</v>
      </c>
      <c r="I20" s="187">
        <v>0.9930481594082221</v>
      </c>
      <c r="J20" s="93">
        <f>+J21+J31+J39+J49+J30</f>
        <v>1173</v>
      </c>
      <c r="K20" s="93">
        <f>K21+K31+K39+K49+K30</f>
        <v>72628.91607279996</v>
      </c>
      <c r="L20" s="192">
        <v>76348.4472404</v>
      </c>
      <c r="M20" s="193">
        <v>1</v>
      </c>
      <c r="N20" s="264">
        <f>N21+N30+N31+N39+N51+N47</f>
        <v>205</v>
      </c>
      <c r="O20" s="264">
        <f>O21+O30+O31+O39+O51+O47</f>
        <v>19432</v>
      </c>
      <c r="P20" s="264">
        <f>P21+P30+P31+P39+P51+P47</f>
        <v>13060</v>
      </c>
      <c r="Q20" s="138">
        <v>1</v>
      </c>
      <c r="R20" s="188">
        <v>676</v>
      </c>
      <c r="S20" s="188">
        <v>132758</v>
      </c>
      <c r="T20" s="188">
        <v>108268</v>
      </c>
      <c r="U20" s="194">
        <v>1</v>
      </c>
      <c r="V20" s="142">
        <v>10316</v>
      </c>
      <c r="W20" s="265">
        <f>+W18</f>
        <v>15757953.59</v>
      </c>
      <c r="X20" s="265">
        <f>+X18</f>
        <v>14754089.04</v>
      </c>
      <c r="Y20" s="138">
        <v>1</v>
      </c>
      <c r="Z20" s="195"/>
      <c r="AA20" s="195"/>
      <c r="AB20" s="142"/>
      <c r="AC20" s="138" t="s">
        <v>88</v>
      </c>
      <c r="AD20" s="196">
        <f>AD21+AD30+AD31+AD39+AD51</f>
        <v>6042</v>
      </c>
      <c r="AE20" s="197">
        <f>AE21+AE30+AE31+AE39+AE51</f>
        <v>20200</v>
      </c>
      <c r="AF20" s="190">
        <v>17648</v>
      </c>
      <c r="AG20" s="194">
        <v>1</v>
      </c>
      <c r="AH20" s="111">
        <f>AH21+AH30+AH31+AH39+AH51+AH47</f>
        <v>470</v>
      </c>
      <c r="AI20" s="119">
        <f>AI21+AI30+AI31+AI39+AI51+AI47</f>
        <v>77310</v>
      </c>
      <c r="AJ20" s="119">
        <f>AJ21+AJ30+AJ31+AJ39+AJ51+AJ47</f>
        <v>62742</v>
      </c>
      <c r="AK20" s="86">
        <v>1</v>
      </c>
      <c r="AL20" s="111">
        <f>AL21+AL30+AL31+AL39+AL51</f>
        <v>20659</v>
      </c>
      <c r="AM20" s="119">
        <f>AM21+AM30+AM31+AM39+AM51</f>
        <v>28466.34303656</v>
      </c>
      <c r="AN20" s="119">
        <f>AN21+AN30+AN31+AN39+AN51</f>
        <v>27573.33899</v>
      </c>
      <c r="AO20" s="138" t="s">
        <v>88</v>
      </c>
      <c r="AP20" s="39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42" ht="15.75">
      <c r="A21" s="120" t="s">
        <v>17</v>
      </c>
      <c r="B21" s="198">
        <v>5</v>
      </c>
      <c r="C21" s="199">
        <v>890</v>
      </c>
      <c r="D21" s="199">
        <v>595</v>
      </c>
      <c r="E21" s="150"/>
      <c r="F21" s="244">
        <f>SUM(F22:F29)</f>
        <v>35</v>
      </c>
      <c r="G21" s="266">
        <f>SUM(G22:G29)</f>
        <v>6833</v>
      </c>
      <c r="H21" s="200">
        <v>4981</v>
      </c>
      <c r="I21" s="152">
        <v>0.1323173447454542</v>
      </c>
      <c r="J21" s="92">
        <f>J22+J23+J24+J25+J26+J27+J28+J29</f>
        <v>92</v>
      </c>
      <c r="K21" s="95">
        <f>K22+K23+K24+K25+K26+K27+K28+K29</f>
        <v>25203.954752799997</v>
      </c>
      <c r="L21" s="177">
        <v>22880.9704158</v>
      </c>
      <c r="M21" s="107">
        <v>0.2888092610207752</v>
      </c>
      <c r="N21" s="252">
        <f>SUM(N22:N29)</f>
        <v>22</v>
      </c>
      <c r="O21" s="253">
        <f>SUM(O22:O29)</f>
        <v>2393</v>
      </c>
      <c r="P21" s="253">
        <f>SUM(P22:P29)</f>
        <v>1461</v>
      </c>
      <c r="Q21" s="38">
        <v>0.12314738575545492</v>
      </c>
      <c r="R21" s="37">
        <v>79</v>
      </c>
      <c r="S21" s="37">
        <v>22143</v>
      </c>
      <c r="T21" s="37">
        <v>16314</v>
      </c>
      <c r="U21" s="38">
        <v>0.16679220837915607</v>
      </c>
      <c r="V21" s="61">
        <v>0</v>
      </c>
      <c r="W21" s="267">
        <v>0</v>
      </c>
      <c r="X21" s="267">
        <v>0</v>
      </c>
      <c r="Y21" s="154">
        <v>0</v>
      </c>
      <c r="Z21" s="155">
        <f>SUM(Z22:Z29)</f>
        <v>1461.166792208379</v>
      </c>
      <c r="AA21" s="155">
        <v>20129.753199999996</v>
      </c>
      <c r="AB21" s="61">
        <v>14306.305139999999</v>
      </c>
      <c r="AC21" s="157">
        <v>0.15101049972936378</v>
      </c>
      <c r="AD21" s="45">
        <f>AD22+AD23+AD24+AD25+AD26+AD27+AD28+AD29</f>
        <v>28</v>
      </c>
      <c r="AE21" s="201">
        <f>AE22+AE23+AE24+AE25+AE26+AE27+AE28+AE29</f>
        <v>4139</v>
      </c>
      <c r="AF21" s="202">
        <v>3169</v>
      </c>
      <c r="AG21" s="203">
        <v>0.2049009900990099</v>
      </c>
      <c r="AH21" s="78">
        <f>SUM(AH22:AH29)</f>
        <v>18</v>
      </c>
      <c r="AI21" s="75">
        <f>SUM(AI22:AI29)</f>
        <v>12856</v>
      </c>
      <c r="AJ21" s="75">
        <f>SUM(AJ22:AJ29)</f>
        <v>9127</v>
      </c>
      <c r="AK21" s="79">
        <v>0.33258310697193116</v>
      </c>
      <c r="AL21" s="74">
        <f>SUM(AL22:AL29)</f>
        <v>1</v>
      </c>
      <c r="AM21" s="75">
        <f>SUM(AM22:AM29)</f>
        <v>134.099984512</v>
      </c>
      <c r="AN21" s="75">
        <f>SUM(AN22:AN29)</f>
        <v>67.04998</v>
      </c>
      <c r="AO21" s="154">
        <v>1.0000000000000038</v>
      </c>
      <c r="AP21" s="3"/>
    </row>
    <row r="22" spans="1:42" ht="15.75">
      <c r="A22" s="120" t="s">
        <v>18</v>
      </c>
      <c r="B22" s="44">
        <v>1</v>
      </c>
      <c r="C22" s="37">
        <v>550</v>
      </c>
      <c r="D22" s="37">
        <v>364</v>
      </c>
      <c r="E22" s="204">
        <v>0.0339171188949186</v>
      </c>
      <c r="F22" s="249">
        <v>2</v>
      </c>
      <c r="G22" s="200">
        <v>645</v>
      </c>
      <c r="H22" s="200">
        <v>414</v>
      </c>
      <c r="I22" s="205">
        <v>0.012490075715032628</v>
      </c>
      <c r="J22" s="91">
        <v>14</v>
      </c>
      <c r="K22" s="90">
        <v>4736.208809999998</v>
      </c>
      <c r="L22" s="177">
        <v>3822.6053358000004</v>
      </c>
      <c r="M22" s="54">
        <v>0.05427167997531118</v>
      </c>
      <c r="N22" s="252">
        <v>0</v>
      </c>
      <c r="O22" s="253">
        <v>0</v>
      </c>
      <c r="P22" s="253">
        <v>0</v>
      </c>
      <c r="Q22" s="38">
        <v>0</v>
      </c>
      <c r="R22" s="37">
        <v>21</v>
      </c>
      <c r="S22" s="37">
        <v>8303</v>
      </c>
      <c r="T22" s="37">
        <v>5327</v>
      </c>
      <c r="U22" s="203">
        <v>0.06254237032796517</v>
      </c>
      <c r="V22" s="61">
        <v>0</v>
      </c>
      <c r="W22" s="253">
        <v>0</v>
      </c>
      <c r="X22" s="253">
        <v>0</v>
      </c>
      <c r="Y22" s="154">
        <v>0</v>
      </c>
      <c r="Z22" s="104">
        <f aca="true" t="shared" si="1" ref="Z22:AA30">P22+U22</f>
        <v>0.06254237032796517</v>
      </c>
      <c r="AA22" s="104">
        <v>2108.56496</v>
      </c>
      <c r="AB22" s="61">
        <v>1253.51968</v>
      </c>
      <c r="AC22" s="154">
        <v>0.01581814963938187</v>
      </c>
      <c r="AD22" s="51">
        <v>3</v>
      </c>
      <c r="AE22" s="206">
        <v>928</v>
      </c>
      <c r="AF22" s="61">
        <v>706</v>
      </c>
      <c r="AG22" s="203">
        <v>0.04594059405940594</v>
      </c>
      <c r="AH22" s="74">
        <v>1</v>
      </c>
      <c r="AI22" s="75">
        <v>31</v>
      </c>
      <c r="AJ22" s="75">
        <v>28</v>
      </c>
      <c r="AK22" s="79">
        <v>0.0008019661104643642</v>
      </c>
      <c r="AL22" s="66">
        <v>0</v>
      </c>
      <c r="AM22" s="66">
        <v>0</v>
      </c>
      <c r="AN22" s="66">
        <v>0</v>
      </c>
      <c r="AO22" s="154">
        <v>0.004957238745668719</v>
      </c>
      <c r="AP22" s="3"/>
    </row>
    <row r="23" spans="1:42" ht="15.75">
      <c r="A23" s="120" t="s">
        <v>19</v>
      </c>
      <c r="B23" s="44">
        <v>0</v>
      </c>
      <c r="C23" s="37">
        <v>0</v>
      </c>
      <c r="D23" s="37">
        <v>0</v>
      </c>
      <c r="E23" s="204" t="s">
        <v>88</v>
      </c>
      <c r="F23" s="249">
        <v>0</v>
      </c>
      <c r="G23" s="178">
        <v>0</v>
      </c>
      <c r="H23" s="178">
        <v>0</v>
      </c>
      <c r="I23" s="205">
        <v>0</v>
      </c>
      <c r="J23" s="91">
        <v>3</v>
      </c>
      <c r="K23" s="90">
        <v>229.49999</v>
      </c>
      <c r="L23" s="177">
        <v>219.64522879999998</v>
      </c>
      <c r="M23" s="54">
        <v>0.0026298143750163585</v>
      </c>
      <c r="N23" s="252">
        <v>0</v>
      </c>
      <c r="O23" s="253">
        <v>0</v>
      </c>
      <c r="P23" s="253">
        <v>0</v>
      </c>
      <c r="Q23" s="38">
        <v>0</v>
      </c>
      <c r="R23" s="207">
        <v>0</v>
      </c>
      <c r="S23" s="207">
        <v>0</v>
      </c>
      <c r="T23" s="207">
        <v>0</v>
      </c>
      <c r="U23" s="203">
        <v>0</v>
      </c>
      <c r="V23" s="61">
        <v>0</v>
      </c>
      <c r="W23" s="253">
        <v>0</v>
      </c>
      <c r="X23" s="253">
        <v>0</v>
      </c>
      <c r="Y23" s="154">
        <v>0</v>
      </c>
      <c r="Z23" s="104">
        <f t="shared" si="1"/>
        <v>0</v>
      </c>
      <c r="AA23" s="104">
        <v>760.4884599999989</v>
      </c>
      <c r="AB23" s="61">
        <v>704.8204799999992</v>
      </c>
      <c r="AC23" s="154">
        <v>0.005705074535291081</v>
      </c>
      <c r="AD23" s="51">
        <v>4</v>
      </c>
      <c r="AE23" s="206">
        <v>436</v>
      </c>
      <c r="AF23" s="61">
        <v>289</v>
      </c>
      <c r="AG23" s="203">
        <v>0</v>
      </c>
      <c r="AH23" s="74">
        <v>3</v>
      </c>
      <c r="AI23" s="75">
        <v>312</v>
      </c>
      <c r="AJ23" s="75">
        <v>305</v>
      </c>
      <c r="AK23" s="80">
        <v>0.008071400853705859</v>
      </c>
      <c r="AL23" s="66">
        <v>0</v>
      </c>
      <c r="AM23" s="66">
        <v>0</v>
      </c>
      <c r="AN23" s="66">
        <v>0</v>
      </c>
      <c r="AO23" s="154">
        <v>0</v>
      </c>
      <c r="AP23" s="3"/>
    </row>
    <row r="24" spans="1:42" ht="15.75">
      <c r="A24" s="120" t="s">
        <v>20</v>
      </c>
      <c r="B24" s="44">
        <v>0</v>
      </c>
      <c r="C24" s="37">
        <v>0</v>
      </c>
      <c r="D24" s="37">
        <v>0</v>
      </c>
      <c r="E24" s="204" t="s">
        <v>88</v>
      </c>
      <c r="F24" s="249">
        <v>15</v>
      </c>
      <c r="G24" s="200">
        <v>2795</v>
      </c>
      <c r="H24" s="200">
        <v>1889</v>
      </c>
      <c r="I24" s="205">
        <v>0.05412366143180806</v>
      </c>
      <c r="J24" s="91">
        <v>30</v>
      </c>
      <c r="K24" s="90">
        <v>8184.150130000001</v>
      </c>
      <c r="L24" s="177">
        <v>7712.24831</v>
      </c>
      <c r="M24" s="54">
        <v>0.09378124878857728</v>
      </c>
      <c r="N24" s="252">
        <v>1</v>
      </c>
      <c r="O24" s="253">
        <v>244</v>
      </c>
      <c r="P24" s="253">
        <v>120</v>
      </c>
      <c r="Q24" s="38">
        <v>0.012556607657472211</v>
      </c>
      <c r="R24" s="207">
        <v>0</v>
      </c>
      <c r="S24" s="207">
        <v>0</v>
      </c>
      <c r="T24" s="207">
        <v>0</v>
      </c>
      <c r="U24" s="203">
        <v>0</v>
      </c>
      <c r="V24" s="61">
        <v>0</v>
      </c>
      <c r="W24" s="253">
        <v>0</v>
      </c>
      <c r="X24" s="253">
        <v>0</v>
      </c>
      <c r="Y24" s="154">
        <v>0</v>
      </c>
      <c r="Z24" s="104">
        <f t="shared" si="1"/>
        <v>120</v>
      </c>
      <c r="AA24" s="104">
        <v>221.42806</v>
      </c>
      <c r="AB24" s="61">
        <v>177.14245000000003</v>
      </c>
      <c r="AC24" s="154">
        <v>0.0016611213094606422</v>
      </c>
      <c r="AD24" s="51">
        <v>1</v>
      </c>
      <c r="AE24" s="206">
        <v>99</v>
      </c>
      <c r="AF24" s="61">
        <v>69</v>
      </c>
      <c r="AG24" s="203">
        <v>0.004900990099009901</v>
      </c>
      <c r="AH24" s="74">
        <v>0</v>
      </c>
      <c r="AI24" s="75">
        <v>0</v>
      </c>
      <c r="AJ24" s="75">
        <v>0</v>
      </c>
      <c r="AK24" s="79">
        <v>0</v>
      </c>
      <c r="AL24" s="66">
        <v>1</v>
      </c>
      <c r="AM24" s="66">
        <v>134.099984512</v>
      </c>
      <c r="AN24" s="66">
        <v>67.04998</v>
      </c>
      <c r="AO24" s="154" t="s">
        <v>88</v>
      </c>
      <c r="AP24" s="3"/>
    </row>
    <row r="25" spans="1:42" ht="15.75">
      <c r="A25" s="120" t="s">
        <v>21</v>
      </c>
      <c r="B25" s="44">
        <v>0</v>
      </c>
      <c r="C25" s="37">
        <v>0</v>
      </c>
      <c r="D25" s="37">
        <v>0</v>
      </c>
      <c r="E25" s="204" t="s">
        <v>88</v>
      </c>
      <c r="F25" s="249">
        <v>8</v>
      </c>
      <c r="G25" s="200">
        <v>1141</v>
      </c>
      <c r="H25" s="200">
        <v>869</v>
      </c>
      <c r="I25" s="205">
        <v>0.022094847117600357</v>
      </c>
      <c r="J25" s="91">
        <v>16</v>
      </c>
      <c r="K25" s="90">
        <v>3449.05183</v>
      </c>
      <c r="L25" s="177">
        <v>3184.8591738</v>
      </c>
      <c r="M25" s="54">
        <v>0.039522294021496374</v>
      </c>
      <c r="N25" s="252">
        <v>2</v>
      </c>
      <c r="O25" s="253">
        <v>213</v>
      </c>
      <c r="P25" s="253">
        <v>120</v>
      </c>
      <c r="Q25" s="38">
        <v>0.010961300946891725</v>
      </c>
      <c r="R25" s="207">
        <v>0</v>
      </c>
      <c r="S25" s="207">
        <v>0</v>
      </c>
      <c r="T25" s="207">
        <v>0</v>
      </c>
      <c r="U25" s="203">
        <v>0</v>
      </c>
      <c r="V25" s="61">
        <v>0</v>
      </c>
      <c r="W25" s="253">
        <v>0</v>
      </c>
      <c r="X25" s="253">
        <v>0</v>
      </c>
      <c r="Y25" s="154">
        <v>0</v>
      </c>
      <c r="Z25" s="104">
        <f t="shared" si="1"/>
        <v>120</v>
      </c>
      <c r="AA25" s="104">
        <v>2845.8647699999997</v>
      </c>
      <c r="AB25" s="61">
        <v>2243.16535</v>
      </c>
      <c r="AC25" s="154">
        <v>0.021349266273164788</v>
      </c>
      <c r="AD25" s="51">
        <v>3</v>
      </c>
      <c r="AE25" s="206">
        <v>468</v>
      </c>
      <c r="AF25" s="61">
        <v>167</v>
      </c>
      <c r="AG25" s="203">
        <v>0</v>
      </c>
      <c r="AH25" s="74">
        <v>5</v>
      </c>
      <c r="AI25" s="75">
        <v>1100</v>
      </c>
      <c r="AJ25" s="75">
        <v>1092</v>
      </c>
      <c r="AK25" s="80">
        <v>0.028456861984219376</v>
      </c>
      <c r="AL25" s="66">
        <v>0</v>
      </c>
      <c r="AM25" s="66">
        <v>0</v>
      </c>
      <c r="AN25" s="66">
        <v>0</v>
      </c>
      <c r="AO25" s="154">
        <v>0.004957238745668719</v>
      </c>
      <c r="AP25" s="3"/>
    </row>
    <row r="26" spans="1:42" ht="15.75">
      <c r="A26" s="120" t="s">
        <v>22</v>
      </c>
      <c r="B26" s="44">
        <v>0</v>
      </c>
      <c r="C26" s="37">
        <v>0</v>
      </c>
      <c r="D26" s="37">
        <v>0</v>
      </c>
      <c r="E26" s="204" t="s">
        <v>88</v>
      </c>
      <c r="F26" s="249">
        <v>1</v>
      </c>
      <c r="G26" s="200">
        <v>29</v>
      </c>
      <c r="H26" s="200">
        <v>23</v>
      </c>
      <c r="I26" s="205">
        <v>0.0005615692957146453</v>
      </c>
      <c r="J26" s="91">
        <v>8</v>
      </c>
      <c r="K26" s="90">
        <v>5217.7428027999995</v>
      </c>
      <c r="L26" s="177">
        <v>4963.106347999999</v>
      </c>
      <c r="M26" s="54">
        <v>0.059789523424125565</v>
      </c>
      <c r="N26" s="252">
        <v>0</v>
      </c>
      <c r="O26" s="253">
        <v>0</v>
      </c>
      <c r="P26" s="253">
        <v>0</v>
      </c>
      <c r="Q26" s="38">
        <v>0</v>
      </c>
      <c r="R26" s="207">
        <v>0</v>
      </c>
      <c r="S26" s="207">
        <v>0</v>
      </c>
      <c r="T26" s="207">
        <v>0</v>
      </c>
      <c r="U26" s="203">
        <v>0</v>
      </c>
      <c r="V26" s="61">
        <v>0</v>
      </c>
      <c r="W26" s="253">
        <v>0</v>
      </c>
      <c r="X26" s="253">
        <v>0</v>
      </c>
      <c r="Y26" s="154">
        <v>0</v>
      </c>
      <c r="Z26" s="104">
        <f t="shared" si="1"/>
        <v>0</v>
      </c>
      <c r="AA26" s="104">
        <v>904.4701600000001</v>
      </c>
      <c r="AB26" s="61">
        <v>530.72</v>
      </c>
      <c r="AC26" s="154">
        <v>0.006785204443137319</v>
      </c>
      <c r="AD26" s="51">
        <v>2</v>
      </c>
      <c r="AE26" s="206">
        <v>305</v>
      </c>
      <c r="AF26" s="61">
        <v>213</v>
      </c>
      <c r="AG26" s="203">
        <v>0.015099009900990099</v>
      </c>
      <c r="AH26" s="74">
        <v>1</v>
      </c>
      <c r="AI26" s="75">
        <v>118</v>
      </c>
      <c r="AJ26" s="75">
        <v>114</v>
      </c>
      <c r="AK26" s="79">
        <v>0.003052645194670806</v>
      </c>
      <c r="AL26" s="66">
        <v>0</v>
      </c>
      <c r="AM26" s="66">
        <v>0</v>
      </c>
      <c r="AN26" s="66">
        <v>0</v>
      </c>
      <c r="AO26" s="154">
        <v>0</v>
      </c>
      <c r="AP26" s="3"/>
    </row>
    <row r="27" spans="1:42" ht="15.75">
      <c r="A27" s="120" t="s">
        <v>23</v>
      </c>
      <c r="B27" s="44">
        <v>0</v>
      </c>
      <c r="C27" s="37">
        <v>0</v>
      </c>
      <c r="D27" s="37">
        <v>0</v>
      </c>
      <c r="E27" s="204" t="s">
        <v>88</v>
      </c>
      <c r="F27" s="249">
        <v>9</v>
      </c>
      <c r="G27" s="200">
        <v>2223</v>
      </c>
      <c r="H27" s="200">
        <v>1786</v>
      </c>
      <c r="I27" s="205">
        <v>0.043047191185298504</v>
      </c>
      <c r="J27" s="91">
        <v>20</v>
      </c>
      <c r="K27" s="90">
        <v>2866.3571899999993</v>
      </c>
      <c r="L27" s="177">
        <v>2583.2814298</v>
      </c>
      <c r="M27" s="54">
        <v>0.03284526218146455</v>
      </c>
      <c r="N27" s="252">
        <v>6</v>
      </c>
      <c r="O27" s="253">
        <v>982</v>
      </c>
      <c r="P27" s="253">
        <v>621</v>
      </c>
      <c r="Q27" s="38">
        <v>0.050535199670646354</v>
      </c>
      <c r="R27" s="37">
        <v>25</v>
      </c>
      <c r="S27" s="37">
        <v>8068</v>
      </c>
      <c r="T27" s="37">
        <v>6431</v>
      </c>
      <c r="U27" s="203">
        <v>0.06077223218186475</v>
      </c>
      <c r="V27" s="61">
        <v>0</v>
      </c>
      <c r="W27" s="253">
        <v>0</v>
      </c>
      <c r="X27" s="253">
        <v>0</v>
      </c>
      <c r="Y27" s="154">
        <v>0</v>
      </c>
      <c r="Z27" s="104">
        <f t="shared" si="1"/>
        <v>621.0607722321819</v>
      </c>
      <c r="AA27" s="104">
        <v>4923.75493</v>
      </c>
      <c r="AB27" s="61">
        <v>3207.831</v>
      </c>
      <c r="AC27" s="154">
        <v>0.03693729799549747</v>
      </c>
      <c r="AD27" s="51">
        <v>9</v>
      </c>
      <c r="AE27" s="206">
        <v>394</v>
      </c>
      <c r="AF27" s="61">
        <v>257</v>
      </c>
      <c r="AG27" s="203">
        <v>0</v>
      </c>
      <c r="AH27" s="74">
        <v>0</v>
      </c>
      <c r="AI27" s="75">
        <v>0</v>
      </c>
      <c r="AJ27" s="75">
        <v>0</v>
      </c>
      <c r="AK27" s="80">
        <v>0</v>
      </c>
      <c r="AL27" s="66">
        <v>0</v>
      </c>
      <c r="AM27" s="66">
        <v>0</v>
      </c>
      <c r="AN27" s="66">
        <v>0</v>
      </c>
      <c r="AO27" s="154">
        <v>0</v>
      </c>
      <c r="AP27" s="3"/>
    </row>
    <row r="28" spans="1:42" ht="15.75">
      <c r="A28" s="120" t="s">
        <v>24</v>
      </c>
      <c r="B28" s="44">
        <v>0</v>
      </c>
      <c r="C28" s="37">
        <v>0</v>
      </c>
      <c r="D28" s="37">
        <v>0</v>
      </c>
      <c r="E28" s="204" t="s">
        <v>88</v>
      </c>
      <c r="F28" s="249">
        <v>0</v>
      </c>
      <c r="G28" s="178">
        <v>0</v>
      </c>
      <c r="H28" s="178">
        <v>0</v>
      </c>
      <c r="I28" s="205">
        <v>0</v>
      </c>
      <c r="J28" s="91">
        <v>0</v>
      </c>
      <c r="K28" s="90">
        <v>0</v>
      </c>
      <c r="L28" s="177">
        <v>0</v>
      </c>
      <c r="M28" s="54">
        <v>0</v>
      </c>
      <c r="N28" s="252">
        <v>2</v>
      </c>
      <c r="O28" s="253">
        <v>234</v>
      </c>
      <c r="P28" s="253">
        <v>114</v>
      </c>
      <c r="Q28" s="38">
        <v>0.012041992589543022</v>
      </c>
      <c r="R28" s="37">
        <v>2</v>
      </c>
      <c r="S28" s="37">
        <v>78</v>
      </c>
      <c r="T28" s="37">
        <v>58</v>
      </c>
      <c r="U28" s="203">
        <v>0.0005875352144503532</v>
      </c>
      <c r="V28" s="61">
        <v>0</v>
      </c>
      <c r="W28" s="253">
        <v>0</v>
      </c>
      <c r="X28" s="253">
        <v>0</v>
      </c>
      <c r="Y28" s="154">
        <v>0</v>
      </c>
      <c r="Z28" s="104">
        <f t="shared" si="1"/>
        <v>114.00058753521445</v>
      </c>
      <c r="AA28" s="104">
        <v>504.47078</v>
      </c>
      <c r="AB28" s="61">
        <v>316.01095000000004</v>
      </c>
      <c r="AC28" s="154">
        <v>0.003784466894838132</v>
      </c>
      <c r="AD28" s="51">
        <v>0</v>
      </c>
      <c r="AE28" s="206">
        <v>0</v>
      </c>
      <c r="AF28" s="61">
        <v>0</v>
      </c>
      <c r="AG28" s="203">
        <v>0</v>
      </c>
      <c r="AH28" s="74">
        <v>3</v>
      </c>
      <c r="AI28" s="75">
        <v>485</v>
      </c>
      <c r="AJ28" s="75">
        <v>499</v>
      </c>
      <c r="AK28" s="80">
        <v>0.012546889147587633</v>
      </c>
      <c r="AL28" s="66">
        <v>0</v>
      </c>
      <c r="AM28" s="66">
        <v>0</v>
      </c>
      <c r="AN28" s="66">
        <v>0</v>
      </c>
      <c r="AO28" s="154">
        <v>0</v>
      </c>
      <c r="AP28" s="3"/>
    </row>
    <row r="29" spans="1:42" ht="15.75">
      <c r="A29" s="120" t="s">
        <v>25</v>
      </c>
      <c r="B29" s="44">
        <v>4</v>
      </c>
      <c r="C29" s="37">
        <v>340</v>
      </c>
      <c r="D29" s="37">
        <v>231</v>
      </c>
      <c r="E29" s="204">
        <v>0.02096694622594968</v>
      </c>
      <c r="F29" s="249">
        <v>0</v>
      </c>
      <c r="G29" s="178">
        <v>0</v>
      </c>
      <c r="H29" s="178">
        <v>0</v>
      </c>
      <c r="I29" s="205">
        <v>0</v>
      </c>
      <c r="J29" s="91">
        <v>1</v>
      </c>
      <c r="K29" s="90">
        <v>520.944</v>
      </c>
      <c r="L29" s="177">
        <v>395.2245896</v>
      </c>
      <c r="M29" s="54">
        <v>0.005969438254783897</v>
      </c>
      <c r="N29" s="252">
        <v>11</v>
      </c>
      <c r="O29" s="253">
        <v>720</v>
      </c>
      <c r="P29" s="253">
        <v>486</v>
      </c>
      <c r="Q29" s="38">
        <v>0.03705228489090161</v>
      </c>
      <c r="R29" s="37">
        <v>31</v>
      </c>
      <c r="S29" s="37">
        <v>5694</v>
      </c>
      <c r="T29" s="37">
        <v>4498</v>
      </c>
      <c r="U29" s="203">
        <v>0.04289007065487579</v>
      </c>
      <c r="V29" s="61">
        <v>0</v>
      </c>
      <c r="W29" s="253">
        <v>0</v>
      </c>
      <c r="X29" s="253">
        <v>0</v>
      </c>
      <c r="Y29" s="154">
        <v>0</v>
      </c>
      <c r="Z29" s="104">
        <f t="shared" si="1"/>
        <v>486.0428900706549</v>
      </c>
      <c r="AA29" s="104">
        <v>7860.711079999996</v>
      </c>
      <c r="AB29" s="61">
        <v>5873.095229999999</v>
      </c>
      <c r="AC29" s="154">
        <v>0.05896991863859248</v>
      </c>
      <c r="AD29" s="51">
        <v>6</v>
      </c>
      <c r="AE29" s="206">
        <v>1509</v>
      </c>
      <c r="AF29" s="61">
        <v>1468</v>
      </c>
      <c r="AG29" s="203">
        <v>0.0747029702970297</v>
      </c>
      <c r="AH29" s="74">
        <f>2+1+2</f>
        <v>5</v>
      </c>
      <c r="AI29" s="75">
        <f>100+207+10503</f>
        <v>10810</v>
      </c>
      <c r="AJ29" s="75">
        <f>91+208+6790</f>
        <v>7089</v>
      </c>
      <c r="AK29" s="79">
        <v>0.27965334368128314</v>
      </c>
      <c r="AL29" s="66">
        <v>0</v>
      </c>
      <c r="AM29" s="66">
        <v>0</v>
      </c>
      <c r="AN29" s="66">
        <v>0</v>
      </c>
      <c r="AO29" s="154">
        <v>0</v>
      </c>
      <c r="AP29" s="3"/>
    </row>
    <row r="30" spans="1:51" s="22" customFormat="1" ht="15.75">
      <c r="A30" s="120" t="s">
        <v>26</v>
      </c>
      <c r="B30" s="198">
        <v>0</v>
      </c>
      <c r="C30" s="199">
        <v>0</v>
      </c>
      <c r="D30" s="199">
        <v>0</v>
      </c>
      <c r="E30" s="150" t="s">
        <v>88</v>
      </c>
      <c r="F30" s="249">
        <v>13</v>
      </c>
      <c r="G30" s="200">
        <v>359</v>
      </c>
      <c r="H30" s="200">
        <v>281</v>
      </c>
      <c r="I30" s="152">
        <v>0.006951840591777851</v>
      </c>
      <c r="J30" s="92">
        <v>423</v>
      </c>
      <c r="K30" s="95">
        <v>973.0978599999997</v>
      </c>
      <c r="L30" s="177">
        <v>947.5516901999998</v>
      </c>
      <c r="M30" s="107">
        <v>0.011150618091641987</v>
      </c>
      <c r="N30" s="252">
        <v>1</v>
      </c>
      <c r="O30" s="253">
        <v>6</v>
      </c>
      <c r="P30" s="253">
        <v>5</v>
      </c>
      <c r="Q30" s="157">
        <v>0.0003087690407575134</v>
      </c>
      <c r="R30" s="37">
        <v>4</v>
      </c>
      <c r="S30" s="37">
        <v>1873</v>
      </c>
      <c r="T30" s="37">
        <v>1389</v>
      </c>
      <c r="U30" s="38">
        <v>0.014108377649557842</v>
      </c>
      <c r="V30" s="61">
        <v>0</v>
      </c>
      <c r="W30" s="268">
        <v>0</v>
      </c>
      <c r="X30" s="268">
        <v>0</v>
      </c>
      <c r="Y30" s="154">
        <v>0</v>
      </c>
      <c r="Z30" s="155">
        <f t="shared" si="1"/>
        <v>5.014108377649558</v>
      </c>
      <c r="AA30" s="155">
        <v>0</v>
      </c>
      <c r="AB30" s="61">
        <v>0</v>
      </c>
      <c r="AC30" s="157">
        <v>0</v>
      </c>
      <c r="AD30" s="50">
        <v>52</v>
      </c>
      <c r="AE30" s="179">
        <v>107</v>
      </c>
      <c r="AF30" s="61">
        <v>100</v>
      </c>
      <c r="AG30" s="38">
        <v>0.005297029702970297</v>
      </c>
      <c r="AH30" s="74">
        <f>1+6</f>
        <v>7</v>
      </c>
      <c r="AI30" s="75">
        <f>52+244</f>
        <v>296</v>
      </c>
      <c r="AJ30" s="75">
        <f>51+238</f>
        <v>289</v>
      </c>
      <c r="AK30" s="68">
        <v>0.007657482861208123</v>
      </c>
      <c r="AL30" s="66">
        <v>81</v>
      </c>
      <c r="AM30" s="66">
        <v>145.9002</v>
      </c>
      <c r="AN30" s="66">
        <v>126.38229</v>
      </c>
      <c r="AO30" s="154" t="s">
        <v>88</v>
      </c>
      <c r="AP30" s="3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42" ht="15.75">
      <c r="A31" s="120" t="s">
        <v>27</v>
      </c>
      <c r="B31" s="199">
        <v>28</v>
      </c>
      <c r="C31" s="199">
        <v>9777</v>
      </c>
      <c r="D31" s="199">
        <v>8333</v>
      </c>
      <c r="E31" s="150"/>
      <c r="F31" s="244">
        <f>SUM(F32:F38)</f>
        <v>141</v>
      </c>
      <c r="G31" s="266">
        <f>SUM(G32:G38)</f>
        <v>23138</v>
      </c>
      <c r="H31" s="200">
        <v>17865</v>
      </c>
      <c r="I31" s="152">
        <v>0.4480548401463953</v>
      </c>
      <c r="J31" s="92">
        <f>SUM(J32:J38)</f>
        <v>103</v>
      </c>
      <c r="K31" s="95">
        <f>K32+K33+K34+K35+K36+K37+K38</f>
        <v>17301.58267</v>
      </c>
      <c r="L31" s="177">
        <v>16033.209645199999</v>
      </c>
      <c r="M31" s="107">
        <v>0.1982568749397327</v>
      </c>
      <c r="N31" s="269">
        <f>SUM(N32:N38)</f>
        <v>91</v>
      </c>
      <c r="O31" s="253">
        <f>SUM(O32:O38)</f>
        <v>10157</v>
      </c>
      <c r="P31" s="253">
        <f>SUM(P32:P38)</f>
        <v>7012</v>
      </c>
      <c r="Q31" s="38">
        <v>0.5226945244956772</v>
      </c>
      <c r="R31" s="37">
        <v>69</v>
      </c>
      <c r="S31" s="37">
        <v>58145</v>
      </c>
      <c r="T31" s="37">
        <v>48605</v>
      </c>
      <c r="U31" s="38">
        <v>0.4379773723617409</v>
      </c>
      <c r="V31" s="61">
        <v>0</v>
      </c>
      <c r="W31" s="267">
        <v>0</v>
      </c>
      <c r="X31" s="267">
        <v>0</v>
      </c>
      <c r="Y31" s="154">
        <v>0</v>
      </c>
      <c r="Z31" s="155">
        <f>SUM(Z32:Z38)</f>
        <v>7012.437977372361</v>
      </c>
      <c r="AA31" s="155">
        <v>61633.06059999999</v>
      </c>
      <c r="AB31" s="61">
        <v>50630.79557</v>
      </c>
      <c r="AC31" s="157">
        <v>0.4623623145591354</v>
      </c>
      <c r="AD31" s="45">
        <f>AD32+AD33+AD34+AD35+AD36+AD37+AD38</f>
        <v>10</v>
      </c>
      <c r="AE31" s="201">
        <f>AE32+AE33+AE34+AE35+AE36+AE37+AE38</f>
        <v>1289</v>
      </c>
      <c r="AF31" s="202">
        <v>871</v>
      </c>
      <c r="AG31" s="38">
        <v>0.06381188118811881</v>
      </c>
      <c r="AH31" s="74">
        <f>SUM(AH32:AH38)</f>
        <v>117</v>
      </c>
      <c r="AI31" s="75">
        <f>SUM(AI32:AI38)</f>
        <v>19684</v>
      </c>
      <c r="AJ31" s="75">
        <f>SUM(AJ32:AJ38)</f>
        <v>16695</v>
      </c>
      <c r="AK31" s="68">
        <v>0.5092226102703402</v>
      </c>
      <c r="AL31" s="75">
        <f>SUM(AL32:AL38)</f>
        <v>7</v>
      </c>
      <c r="AM31" s="75">
        <f>SUM(AM32:AM38)</f>
        <v>267.5083752</v>
      </c>
      <c r="AN31" s="75">
        <f>SUM(AN32:AN38)</f>
        <v>153.20783</v>
      </c>
      <c r="AO31" s="154">
        <v>0.005393454198170275</v>
      </c>
      <c r="AP31" s="3"/>
    </row>
    <row r="32" spans="1:42" ht="15.75">
      <c r="A32" s="120" t="s">
        <v>28</v>
      </c>
      <c r="B32" s="44">
        <v>13</v>
      </c>
      <c r="C32" s="37">
        <v>5810</v>
      </c>
      <c r="D32" s="37">
        <v>4772</v>
      </c>
      <c r="E32" s="204">
        <v>0.35828811050814013</v>
      </c>
      <c r="F32" s="249">
        <v>62</v>
      </c>
      <c r="G32" s="200">
        <v>13759</v>
      </c>
      <c r="H32" s="200">
        <v>10806</v>
      </c>
      <c r="I32" s="205">
        <v>0.26643558412888985</v>
      </c>
      <c r="J32" s="91">
        <v>54</v>
      </c>
      <c r="K32" s="90">
        <v>10459.023570000001</v>
      </c>
      <c r="L32" s="177">
        <v>9849.495846</v>
      </c>
      <c r="M32" s="54">
        <v>0.11984876571463429</v>
      </c>
      <c r="N32" s="252">
        <v>43</v>
      </c>
      <c r="O32" s="253">
        <v>6192</v>
      </c>
      <c r="P32" s="253">
        <v>4241</v>
      </c>
      <c r="Q32" s="203">
        <v>0.21824825030876904</v>
      </c>
      <c r="R32" s="37">
        <v>29</v>
      </c>
      <c r="S32" s="37">
        <v>30180</v>
      </c>
      <c r="T32" s="37">
        <v>24926</v>
      </c>
      <c r="U32" s="203">
        <v>0.22733093297579055</v>
      </c>
      <c r="V32" s="61">
        <v>0</v>
      </c>
      <c r="W32" s="253">
        <v>0</v>
      </c>
      <c r="X32" s="253">
        <v>0</v>
      </c>
      <c r="Y32" s="154">
        <v>0</v>
      </c>
      <c r="Z32" s="104">
        <f aca="true" t="shared" si="2" ref="Z32:AA38">P32+U32</f>
        <v>4241.227330932976</v>
      </c>
      <c r="AA32" s="104">
        <v>0</v>
      </c>
      <c r="AB32" s="61">
        <v>0</v>
      </c>
      <c r="AC32" s="154">
        <v>0</v>
      </c>
      <c r="AD32" s="51">
        <v>4</v>
      </c>
      <c r="AE32" s="206">
        <v>444</v>
      </c>
      <c r="AF32" s="61">
        <v>277</v>
      </c>
      <c r="AG32" s="203">
        <v>0.02198019801980198</v>
      </c>
      <c r="AH32" s="74">
        <v>0</v>
      </c>
      <c r="AI32" s="75">
        <v>0</v>
      </c>
      <c r="AJ32" s="75">
        <v>0</v>
      </c>
      <c r="AK32" s="79">
        <v>0</v>
      </c>
      <c r="AL32" s="66">
        <v>2</v>
      </c>
      <c r="AM32" s="66">
        <v>127.824589568</v>
      </c>
      <c r="AN32" s="66">
        <v>59.53089</v>
      </c>
      <c r="AO32" s="154">
        <v>0.00988891152492011</v>
      </c>
      <c r="AP32" s="3"/>
    </row>
    <row r="33" spans="1:42" ht="15.75">
      <c r="A33" s="208" t="s">
        <v>29</v>
      </c>
      <c r="B33" s="44">
        <v>13</v>
      </c>
      <c r="C33" s="37">
        <v>3779</v>
      </c>
      <c r="D33" s="37">
        <v>3401</v>
      </c>
      <c r="E33" s="209">
        <v>0.2330414405525407</v>
      </c>
      <c r="F33" s="270">
        <v>4</v>
      </c>
      <c r="G33" s="210">
        <v>750</v>
      </c>
      <c r="H33" s="210">
        <v>615</v>
      </c>
      <c r="I33" s="211">
        <v>0.014523343854689104</v>
      </c>
      <c r="J33" s="94">
        <v>0</v>
      </c>
      <c r="K33" s="102">
        <v>0</v>
      </c>
      <c r="L33" s="212">
        <v>0</v>
      </c>
      <c r="M33" s="54">
        <v>0</v>
      </c>
      <c r="N33" s="253">
        <v>7</v>
      </c>
      <c r="O33" s="253">
        <v>497</v>
      </c>
      <c r="P33" s="253">
        <v>332</v>
      </c>
      <c r="Q33" s="203">
        <v>0.017085220255249074</v>
      </c>
      <c r="R33" s="47">
        <v>10</v>
      </c>
      <c r="S33" s="47">
        <v>2356</v>
      </c>
      <c r="T33" s="47">
        <v>2071</v>
      </c>
      <c r="U33" s="203">
        <v>0.017746576477500414</v>
      </c>
      <c r="V33" s="61">
        <v>0</v>
      </c>
      <c r="W33" s="253">
        <v>0</v>
      </c>
      <c r="X33" s="253">
        <v>0</v>
      </c>
      <c r="Y33" s="154">
        <v>0</v>
      </c>
      <c r="Z33" s="64">
        <f t="shared" si="2"/>
        <v>332.0177465764775</v>
      </c>
      <c r="AA33" s="64">
        <v>0</v>
      </c>
      <c r="AB33" s="61">
        <v>0</v>
      </c>
      <c r="AC33" s="154">
        <v>0</v>
      </c>
      <c r="AD33" s="55">
        <v>0</v>
      </c>
      <c r="AE33" s="213">
        <v>0</v>
      </c>
      <c r="AF33" s="61">
        <v>0</v>
      </c>
      <c r="AG33" s="203">
        <v>0</v>
      </c>
      <c r="AH33" s="81">
        <v>58</v>
      </c>
      <c r="AI33" s="82">
        <v>13446</v>
      </c>
      <c r="AJ33" s="82">
        <v>11249</v>
      </c>
      <c r="AK33" s="79">
        <v>0.3478463329452852</v>
      </c>
      <c r="AL33" s="66">
        <v>1</v>
      </c>
      <c r="AM33" s="66">
        <v>102.358256</v>
      </c>
      <c r="AN33" s="66">
        <v>71.65078</v>
      </c>
      <c r="AO33" s="154">
        <v>0.004725257876513685</v>
      </c>
      <c r="AP33" s="11"/>
    </row>
    <row r="34" spans="1:42" ht="15.75">
      <c r="A34" s="120" t="s">
        <v>30</v>
      </c>
      <c r="B34" s="44">
        <v>2</v>
      </c>
      <c r="C34" s="37">
        <v>188</v>
      </c>
      <c r="D34" s="37">
        <v>160</v>
      </c>
      <c r="E34" s="204">
        <v>0.011593487913172176</v>
      </c>
      <c r="F34" s="249">
        <v>52</v>
      </c>
      <c r="G34" s="200">
        <v>4920</v>
      </c>
      <c r="H34" s="200">
        <v>3697</v>
      </c>
      <c r="I34" s="205">
        <v>0.09527313568676052</v>
      </c>
      <c r="J34" s="91">
        <v>36</v>
      </c>
      <c r="K34" s="90">
        <v>4835.03415</v>
      </c>
      <c r="L34" s="177">
        <v>4463.4121792</v>
      </c>
      <c r="M34" s="54">
        <v>0.05540410834599601</v>
      </c>
      <c r="N34" s="252">
        <v>33</v>
      </c>
      <c r="O34" s="253">
        <v>2897</v>
      </c>
      <c r="P34" s="253">
        <v>2068</v>
      </c>
      <c r="Q34" s="203">
        <v>0.10642239604775627</v>
      </c>
      <c r="R34" s="37">
        <v>23</v>
      </c>
      <c r="S34" s="37">
        <v>14216</v>
      </c>
      <c r="T34" s="37">
        <v>11527</v>
      </c>
      <c r="U34" s="203">
        <v>0.10708205908495157</v>
      </c>
      <c r="V34" s="61">
        <v>0</v>
      </c>
      <c r="W34" s="253">
        <v>0</v>
      </c>
      <c r="X34" s="253">
        <v>0</v>
      </c>
      <c r="Y34" s="154">
        <v>0</v>
      </c>
      <c r="Z34" s="104">
        <f t="shared" si="2"/>
        <v>2068.107082059085</v>
      </c>
      <c r="AA34" s="104">
        <v>17187.68108</v>
      </c>
      <c r="AB34" s="61">
        <v>14027.827419999996</v>
      </c>
      <c r="AC34" s="154">
        <v>0.12893949981859348</v>
      </c>
      <c r="AD34" s="51">
        <v>4</v>
      </c>
      <c r="AE34" s="206">
        <v>618</v>
      </c>
      <c r="AF34" s="61">
        <v>448</v>
      </c>
      <c r="AG34" s="203">
        <v>0.030594059405940593</v>
      </c>
      <c r="AH34" s="74">
        <v>55</v>
      </c>
      <c r="AI34" s="75">
        <v>5400</v>
      </c>
      <c r="AJ34" s="75">
        <v>4734</v>
      </c>
      <c r="AK34" s="79">
        <v>0.13969732246798602</v>
      </c>
      <c r="AL34" s="66">
        <v>4</v>
      </c>
      <c r="AM34" s="66">
        <v>37.325529632</v>
      </c>
      <c r="AN34" s="66">
        <v>22.02616</v>
      </c>
      <c r="AO34" s="154">
        <v>0.003783850642703627</v>
      </c>
      <c r="AP34" s="3"/>
    </row>
    <row r="35" spans="1:42" ht="15.75">
      <c r="A35" s="120" t="s">
        <v>31</v>
      </c>
      <c r="B35" s="44">
        <v>0</v>
      </c>
      <c r="C35" s="37">
        <v>0</v>
      </c>
      <c r="D35" s="37">
        <v>0</v>
      </c>
      <c r="E35" s="204" t="s">
        <v>88</v>
      </c>
      <c r="F35" s="249">
        <v>9</v>
      </c>
      <c r="G35" s="200">
        <v>736</v>
      </c>
      <c r="H35" s="200">
        <v>558</v>
      </c>
      <c r="I35" s="205">
        <v>0.014252241436068241</v>
      </c>
      <c r="J35" s="91">
        <v>6</v>
      </c>
      <c r="K35" s="90">
        <v>445.35241</v>
      </c>
      <c r="L35" s="214">
        <v>410.51516</v>
      </c>
      <c r="M35" s="54">
        <v>0.005103242792150793</v>
      </c>
      <c r="N35" s="252">
        <v>5</v>
      </c>
      <c r="O35" s="253">
        <v>224</v>
      </c>
      <c r="P35" s="253">
        <v>146</v>
      </c>
      <c r="Q35" s="203">
        <v>0.0075133799917661585</v>
      </c>
      <c r="R35" s="44">
        <v>0</v>
      </c>
      <c r="S35" s="44">
        <v>0</v>
      </c>
      <c r="T35" s="44">
        <v>0</v>
      </c>
      <c r="U35" s="203">
        <v>0</v>
      </c>
      <c r="V35" s="61">
        <v>0</v>
      </c>
      <c r="W35" s="253">
        <v>0</v>
      </c>
      <c r="X35" s="253">
        <v>0</v>
      </c>
      <c r="Y35" s="154">
        <v>0</v>
      </c>
      <c r="Z35" s="104">
        <f t="shared" si="2"/>
        <v>146</v>
      </c>
      <c r="AA35" s="104">
        <v>0</v>
      </c>
      <c r="AB35" s="61">
        <v>0</v>
      </c>
      <c r="AC35" s="154">
        <v>0</v>
      </c>
      <c r="AD35" s="51">
        <v>1</v>
      </c>
      <c r="AE35" s="206">
        <v>163</v>
      </c>
      <c r="AF35" s="61">
        <v>114</v>
      </c>
      <c r="AG35" s="203">
        <v>0.00806930693069307</v>
      </c>
      <c r="AH35" s="74">
        <v>3</v>
      </c>
      <c r="AI35" s="75">
        <v>674</v>
      </c>
      <c r="AJ35" s="75">
        <v>553</v>
      </c>
      <c r="AK35" s="79">
        <v>0.017436295433967144</v>
      </c>
      <c r="AL35" s="66">
        <v>0</v>
      </c>
      <c r="AM35" s="66">
        <v>0</v>
      </c>
      <c r="AN35" s="66">
        <v>0</v>
      </c>
      <c r="AO35" s="154">
        <v>0.001379803005702798</v>
      </c>
      <c r="AP35" s="3"/>
    </row>
    <row r="36" spans="1:42" ht="15.75">
      <c r="A36" s="120" t="s">
        <v>32</v>
      </c>
      <c r="B36" s="44">
        <v>0</v>
      </c>
      <c r="C36" s="37">
        <v>0</v>
      </c>
      <c r="D36" s="37">
        <v>0</v>
      </c>
      <c r="E36" s="204" t="s">
        <v>88</v>
      </c>
      <c r="F36" s="249">
        <v>3</v>
      </c>
      <c r="G36" s="200">
        <v>564</v>
      </c>
      <c r="H36" s="200">
        <v>397</v>
      </c>
      <c r="I36" s="205">
        <v>0.010921554578726206</v>
      </c>
      <c r="J36" s="91">
        <v>3</v>
      </c>
      <c r="K36" s="90">
        <v>1408.80973</v>
      </c>
      <c r="L36" s="214">
        <v>1156.80602</v>
      </c>
      <c r="M36" s="54">
        <v>0.0161433910285439</v>
      </c>
      <c r="N36" s="252">
        <v>1</v>
      </c>
      <c r="O36" s="253">
        <v>127</v>
      </c>
      <c r="P36" s="253">
        <v>89</v>
      </c>
      <c r="Q36" s="203">
        <v>0</v>
      </c>
      <c r="R36" s="37">
        <v>2</v>
      </c>
      <c r="S36" s="37">
        <v>10680</v>
      </c>
      <c r="T36" s="37">
        <v>9564</v>
      </c>
      <c r="U36" s="203">
        <v>0.08044712936320222</v>
      </c>
      <c r="V36" s="61">
        <v>0</v>
      </c>
      <c r="W36" s="253">
        <v>0</v>
      </c>
      <c r="X36" s="253">
        <v>0</v>
      </c>
      <c r="Y36" s="154">
        <v>0</v>
      </c>
      <c r="Z36" s="104">
        <f t="shared" si="2"/>
        <v>89.08044712936321</v>
      </c>
      <c r="AA36" s="104">
        <v>1188.73598</v>
      </c>
      <c r="AB36" s="61">
        <v>895.86759</v>
      </c>
      <c r="AC36" s="154">
        <v>0.008917725547975175</v>
      </c>
      <c r="AD36" s="51">
        <v>0</v>
      </c>
      <c r="AE36" s="206">
        <v>0</v>
      </c>
      <c r="AF36" s="61">
        <v>0</v>
      </c>
      <c r="AG36" s="154">
        <v>0</v>
      </c>
      <c r="AH36" s="74">
        <v>0</v>
      </c>
      <c r="AI36" s="75">
        <v>0</v>
      </c>
      <c r="AJ36" s="75">
        <v>0</v>
      </c>
      <c r="AK36" s="80">
        <v>0</v>
      </c>
      <c r="AL36" s="66">
        <v>0</v>
      </c>
      <c r="AM36" s="66">
        <v>0</v>
      </c>
      <c r="AN36" s="66">
        <v>0</v>
      </c>
      <c r="AO36" s="154">
        <v>0</v>
      </c>
      <c r="AP36" s="3"/>
    </row>
    <row r="37" spans="1:42" ht="15.75">
      <c r="A37" s="120" t="s">
        <v>33</v>
      </c>
      <c r="B37" s="44">
        <v>0</v>
      </c>
      <c r="C37" s="37">
        <v>0</v>
      </c>
      <c r="D37" s="37">
        <v>0</v>
      </c>
      <c r="E37" s="204" t="s">
        <v>88</v>
      </c>
      <c r="F37" s="249">
        <v>2</v>
      </c>
      <c r="G37" s="200">
        <v>417</v>
      </c>
      <c r="H37" s="200">
        <v>355</v>
      </c>
      <c r="I37" s="205">
        <v>0.008074979183207142</v>
      </c>
      <c r="J37" s="91">
        <v>0</v>
      </c>
      <c r="K37" s="90">
        <v>0</v>
      </c>
      <c r="L37" s="214">
        <v>0</v>
      </c>
      <c r="M37" s="54">
        <v>0</v>
      </c>
      <c r="N37" s="252">
        <v>0</v>
      </c>
      <c r="O37" s="253">
        <v>0</v>
      </c>
      <c r="P37" s="253">
        <v>0</v>
      </c>
      <c r="Q37" s="203">
        <v>0</v>
      </c>
      <c r="R37" s="44">
        <v>0</v>
      </c>
      <c r="S37" s="44">
        <v>0</v>
      </c>
      <c r="T37" s="44">
        <v>0</v>
      </c>
      <c r="U37" s="203">
        <v>0</v>
      </c>
      <c r="V37" s="61">
        <v>0</v>
      </c>
      <c r="W37" s="253">
        <v>0</v>
      </c>
      <c r="X37" s="253">
        <v>0</v>
      </c>
      <c r="Y37" s="154">
        <v>0</v>
      </c>
      <c r="Z37" s="104">
        <f t="shared" si="2"/>
        <v>0</v>
      </c>
      <c r="AA37" s="104">
        <v>0</v>
      </c>
      <c r="AB37" s="61">
        <v>0</v>
      </c>
      <c r="AC37" s="154">
        <v>0</v>
      </c>
      <c r="AD37" s="51">
        <v>0</v>
      </c>
      <c r="AE37" s="206">
        <v>0</v>
      </c>
      <c r="AF37" s="61">
        <v>0</v>
      </c>
      <c r="AG37" s="154">
        <v>0</v>
      </c>
      <c r="AH37" s="74">
        <v>0</v>
      </c>
      <c r="AI37" s="75">
        <v>0</v>
      </c>
      <c r="AJ37" s="75">
        <v>0</v>
      </c>
      <c r="AK37" s="80">
        <v>0</v>
      </c>
      <c r="AL37" s="66">
        <v>0</v>
      </c>
      <c r="AM37" s="66">
        <v>0</v>
      </c>
      <c r="AN37" s="66">
        <v>0</v>
      </c>
      <c r="AO37" s="154">
        <v>0</v>
      </c>
      <c r="AP37" s="3"/>
    </row>
    <row r="38" spans="1:42" ht="15.75">
      <c r="A38" s="120" t="s">
        <v>34</v>
      </c>
      <c r="B38" s="44">
        <v>0</v>
      </c>
      <c r="C38" s="37">
        <v>0</v>
      </c>
      <c r="D38" s="37">
        <v>0</v>
      </c>
      <c r="E38" s="204" t="s">
        <v>88</v>
      </c>
      <c r="F38" s="249">
        <v>9</v>
      </c>
      <c r="G38" s="200">
        <v>1992</v>
      </c>
      <c r="H38" s="200">
        <v>1437</v>
      </c>
      <c r="I38" s="205">
        <v>0.03857400127805426</v>
      </c>
      <c r="J38" s="91">
        <v>4</v>
      </c>
      <c r="K38" s="90">
        <v>153.36281</v>
      </c>
      <c r="L38" s="177">
        <v>152.98044</v>
      </c>
      <c r="M38" s="54">
        <v>0.0017573670584077258</v>
      </c>
      <c r="N38" s="252">
        <v>2</v>
      </c>
      <c r="O38" s="253">
        <v>220</v>
      </c>
      <c r="P38" s="253">
        <v>136</v>
      </c>
      <c r="Q38" s="203">
        <v>0.00699876492383697</v>
      </c>
      <c r="R38" s="37">
        <v>5</v>
      </c>
      <c r="S38" s="37">
        <v>713</v>
      </c>
      <c r="T38" s="37">
        <v>517</v>
      </c>
      <c r="U38" s="203">
        <v>0.005370674460296178</v>
      </c>
      <c r="V38" s="61">
        <v>0</v>
      </c>
      <c r="W38" s="253">
        <v>0</v>
      </c>
      <c r="X38" s="253">
        <v>0</v>
      </c>
      <c r="Y38" s="154">
        <v>0</v>
      </c>
      <c r="Z38" s="104">
        <f t="shared" si="2"/>
        <v>136.0053706744603</v>
      </c>
      <c r="AA38" s="104">
        <v>43256.64353999999</v>
      </c>
      <c r="AB38" s="61">
        <v>35707.100560000006</v>
      </c>
      <c r="AC38" s="154">
        <v>0.3245050891925667</v>
      </c>
      <c r="AD38" s="51">
        <v>1</v>
      </c>
      <c r="AE38" s="206">
        <v>64</v>
      </c>
      <c r="AF38" s="61">
        <v>32</v>
      </c>
      <c r="AG38" s="203">
        <v>0.0031683168316831685</v>
      </c>
      <c r="AH38" s="74">
        <v>1</v>
      </c>
      <c r="AI38" s="75">
        <v>164</v>
      </c>
      <c r="AJ38" s="75">
        <v>159</v>
      </c>
      <c r="AK38" s="79">
        <v>0.004242659423101798</v>
      </c>
      <c r="AL38" s="66">
        <v>0</v>
      </c>
      <c r="AM38" s="66">
        <v>0</v>
      </c>
      <c r="AN38" s="66">
        <v>0</v>
      </c>
      <c r="AO38" s="154">
        <v>0</v>
      </c>
      <c r="AP38" s="3"/>
    </row>
    <row r="39" spans="1:42" ht="15.75">
      <c r="A39" s="215" t="s">
        <v>35</v>
      </c>
      <c r="B39" s="216">
        <v>78</v>
      </c>
      <c r="C39" s="216">
        <v>5549</v>
      </c>
      <c r="D39" s="216">
        <v>4424</v>
      </c>
      <c r="E39" s="204"/>
      <c r="F39" s="244">
        <f>F40+F43+F46</f>
        <v>316</v>
      </c>
      <c r="G39" s="266">
        <f>G40+G43+G46</f>
        <v>21311</v>
      </c>
      <c r="H39" s="200">
        <v>16229</v>
      </c>
      <c r="I39" s="152">
        <v>0.41267597451637267</v>
      </c>
      <c r="J39" s="95">
        <v>555</v>
      </c>
      <c r="K39" s="95">
        <f>K40+K42</f>
        <v>29150.280789999968</v>
      </c>
      <c r="L39" s="37">
        <v>32678.763516400002</v>
      </c>
      <c r="M39" s="204">
        <v>0.4230364928501717</v>
      </c>
      <c r="N39" s="252">
        <f>N40+N43+N46</f>
        <v>91</v>
      </c>
      <c r="O39" s="253">
        <f>O40+O43+O46</f>
        <v>6876</v>
      </c>
      <c r="P39" s="253">
        <f>P40+P43+P46</f>
        <v>4582</v>
      </c>
      <c r="Q39" s="38">
        <v>0.3538493207081103</v>
      </c>
      <c r="R39" s="37">
        <v>524</v>
      </c>
      <c r="S39" s="37">
        <v>50597</v>
      </c>
      <c r="T39" s="37">
        <v>41960</v>
      </c>
      <c r="U39" s="38">
        <v>0.3811220416095452</v>
      </c>
      <c r="V39" s="61">
        <v>0</v>
      </c>
      <c r="W39" s="271">
        <v>0</v>
      </c>
      <c r="X39" s="272">
        <v>0</v>
      </c>
      <c r="Y39" s="154">
        <v>0</v>
      </c>
      <c r="Z39" s="155">
        <f>Z40+Z43+Z46</f>
        <v>4582.38112204161</v>
      </c>
      <c r="AA39" s="155">
        <v>51537.54105000001</v>
      </c>
      <c r="AB39" s="217">
        <v>42163.21504984402</v>
      </c>
      <c r="AC39" s="154">
        <v>0.38662718571150206</v>
      </c>
      <c r="AD39" s="45">
        <f>AD40+AD43+AD46</f>
        <v>64</v>
      </c>
      <c r="AE39" s="201">
        <f>AE40+AE43+AE46</f>
        <v>3625</v>
      </c>
      <c r="AF39" s="202">
        <v>2556</v>
      </c>
      <c r="AG39" s="38">
        <v>0.17945544554455445</v>
      </c>
      <c r="AH39" s="74">
        <f>AH40+AH43+AH46</f>
        <v>91</v>
      </c>
      <c r="AI39" s="75">
        <f>AI40+AI43+AI46</f>
        <v>5192</v>
      </c>
      <c r="AJ39" s="75">
        <f>AJ40+AJ43+AJ46</f>
        <v>4790</v>
      </c>
      <c r="AK39" s="68">
        <v>0.13431638856551545</v>
      </c>
      <c r="AL39" s="74">
        <f>AL40+AL43+AL46</f>
        <v>7</v>
      </c>
      <c r="AM39" s="75">
        <f>AM40+AM43+AM46</f>
        <v>305.890146848</v>
      </c>
      <c r="AN39" s="75">
        <f>AN40+AN43+AN46</f>
        <v>218.62811</v>
      </c>
      <c r="AO39" s="154">
        <v>0.011307760350542819</v>
      </c>
      <c r="AP39" s="24"/>
    </row>
    <row r="40" spans="1:42" ht="15.75">
      <c r="A40" s="120" t="s">
        <v>58</v>
      </c>
      <c r="B40" s="198">
        <v>26</v>
      </c>
      <c r="C40" s="198">
        <v>2043</v>
      </c>
      <c r="D40" s="198">
        <v>1671</v>
      </c>
      <c r="E40" s="150">
        <v>0.12598667982239764</v>
      </c>
      <c r="F40" s="249">
        <f>F41+F42</f>
        <v>107</v>
      </c>
      <c r="G40" s="200">
        <f>G41+G42</f>
        <v>10085</v>
      </c>
      <c r="H40" s="200">
        <v>7735</v>
      </c>
      <c r="I40" s="152">
        <v>0.19529056369938616</v>
      </c>
      <c r="J40" s="96">
        <v>391</v>
      </c>
      <c r="K40" s="90">
        <f>K41</f>
        <v>29150.280789999968</v>
      </c>
      <c r="L40" s="218">
        <f>L41</f>
        <v>26521.960317</v>
      </c>
      <c r="M40" s="219">
        <v>0.3340297638239772</v>
      </c>
      <c r="N40" s="252">
        <f>SUM(N41+N42)</f>
        <v>30</v>
      </c>
      <c r="O40" s="252">
        <f>SUM(O41+O42)</f>
        <v>2704</v>
      </c>
      <c r="P40" s="252">
        <f>SUM(P41:P42)</f>
        <v>1774</v>
      </c>
      <c r="Q40" s="38">
        <v>0.1391519143680527</v>
      </c>
      <c r="R40" s="37">
        <v>321</v>
      </c>
      <c r="S40" s="37">
        <v>35075</v>
      </c>
      <c r="T40" s="37">
        <v>29634</v>
      </c>
      <c r="U40" s="38">
        <v>0.2642025339339249</v>
      </c>
      <c r="V40" s="61">
        <v>0</v>
      </c>
      <c r="W40" s="271">
        <v>0</v>
      </c>
      <c r="X40" s="272">
        <v>0</v>
      </c>
      <c r="Y40" s="154">
        <v>0</v>
      </c>
      <c r="Z40" s="104">
        <f>SUM(Z41:Z42)</f>
        <v>1774.264202533934</v>
      </c>
      <c r="AA40" s="104">
        <v>28478.977120000007</v>
      </c>
      <c r="AB40" s="61">
        <v>23670.763823974008</v>
      </c>
      <c r="AC40" s="154">
        <v>0.2136451711028588</v>
      </c>
      <c r="AD40" s="37">
        <f>AD41+AD42</f>
        <v>11</v>
      </c>
      <c r="AE40" s="220">
        <f>AE41+AE42</f>
        <v>898</v>
      </c>
      <c r="AF40" s="202">
        <v>673</v>
      </c>
      <c r="AG40" s="38">
        <v>0.04445544554455445</v>
      </c>
      <c r="AH40" s="74">
        <v>51</v>
      </c>
      <c r="AI40" s="75">
        <v>2550</v>
      </c>
      <c r="AJ40" s="75">
        <v>2427</v>
      </c>
      <c r="AK40" s="68">
        <v>0.06596818005432674</v>
      </c>
      <c r="AL40" s="74">
        <f>SUM(AL41:AL42)</f>
        <v>0</v>
      </c>
      <c r="AM40" s="75">
        <f>SUM(AM41:AM42)</f>
        <v>0</v>
      </c>
      <c r="AN40" s="75">
        <f>SUM(AN41:AN42)</f>
        <v>0</v>
      </c>
      <c r="AO40" s="154">
        <v>0</v>
      </c>
      <c r="AP40" s="3"/>
    </row>
    <row r="41" spans="1:42" ht="15.75">
      <c r="A41" s="120" t="s">
        <v>59</v>
      </c>
      <c r="B41" s="46">
        <v>4</v>
      </c>
      <c r="C41" s="45">
        <v>377</v>
      </c>
      <c r="D41" s="37">
        <v>292</v>
      </c>
      <c r="E41" s="150"/>
      <c r="F41" s="273">
        <v>35</v>
      </c>
      <c r="G41" s="221">
        <v>2893</v>
      </c>
      <c r="H41" s="221">
        <v>2105</v>
      </c>
      <c r="I41" s="152">
        <v>0.0560213783621541</v>
      </c>
      <c r="J41" s="96">
        <v>391</v>
      </c>
      <c r="K41" s="90">
        <v>29150.280789999968</v>
      </c>
      <c r="L41" s="90">
        <v>26521.960317</v>
      </c>
      <c r="M41" s="219">
        <v>0.3340297638239772</v>
      </c>
      <c r="N41" s="274">
        <v>6</v>
      </c>
      <c r="O41" s="253">
        <v>393</v>
      </c>
      <c r="P41" s="253">
        <v>291</v>
      </c>
      <c r="Q41" s="154">
        <v>0.020224372169617127</v>
      </c>
      <c r="R41" s="37">
        <v>78</v>
      </c>
      <c r="S41" s="37">
        <v>6315</v>
      </c>
      <c r="T41" s="37">
        <v>4208</v>
      </c>
      <c r="U41" s="38">
        <v>0.04756775486223053</v>
      </c>
      <c r="V41" s="65">
        <v>0</v>
      </c>
      <c r="W41" s="275">
        <v>0</v>
      </c>
      <c r="X41" s="253">
        <v>0</v>
      </c>
      <c r="Y41" s="154">
        <v>0</v>
      </c>
      <c r="Z41" s="104">
        <f>P41+U41</f>
        <v>291.04756775486226</v>
      </c>
      <c r="AA41" s="104">
        <v>7341.966270000001</v>
      </c>
      <c r="AB41" s="61">
        <v>5542.506160000001</v>
      </c>
      <c r="AC41" s="154">
        <v>0.055078370033311355</v>
      </c>
      <c r="AD41" s="56">
        <v>1</v>
      </c>
      <c r="AE41" s="206">
        <v>69</v>
      </c>
      <c r="AF41" s="61">
        <v>54</v>
      </c>
      <c r="AG41" s="154">
        <v>0</v>
      </c>
      <c r="AH41" s="83">
        <v>0</v>
      </c>
      <c r="AI41" s="75">
        <v>0</v>
      </c>
      <c r="AJ41" s="75">
        <v>0</v>
      </c>
      <c r="AK41" s="80">
        <v>0</v>
      </c>
      <c r="AL41" s="66">
        <v>0</v>
      </c>
      <c r="AM41" s="66">
        <v>0</v>
      </c>
      <c r="AN41" s="66">
        <v>0</v>
      </c>
      <c r="AO41" s="154">
        <v>0</v>
      </c>
      <c r="AP41" s="3"/>
    </row>
    <row r="42" spans="1:42" ht="15.75">
      <c r="A42" s="120" t="s">
        <v>60</v>
      </c>
      <c r="B42" s="46">
        <v>22</v>
      </c>
      <c r="C42" s="45">
        <v>1666</v>
      </c>
      <c r="D42" s="37">
        <v>1379</v>
      </c>
      <c r="E42" s="150"/>
      <c r="F42" s="273">
        <v>72</v>
      </c>
      <c r="G42" s="221">
        <v>7192</v>
      </c>
      <c r="H42" s="221">
        <v>5630</v>
      </c>
      <c r="I42" s="152">
        <v>0.13926918533723204</v>
      </c>
      <c r="J42" s="96">
        <v>0</v>
      </c>
      <c r="K42" s="90">
        <v>0</v>
      </c>
      <c r="L42" s="98">
        <v>0</v>
      </c>
      <c r="M42" s="219">
        <v>0</v>
      </c>
      <c r="N42" s="252">
        <v>24</v>
      </c>
      <c r="O42" s="253">
        <v>2311</v>
      </c>
      <c r="P42" s="253">
        <v>1483</v>
      </c>
      <c r="Q42" s="154">
        <v>0.11892754219843557</v>
      </c>
      <c r="R42" s="37">
        <v>243</v>
      </c>
      <c r="S42" s="37">
        <v>28760</v>
      </c>
      <c r="T42" s="37">
        <v>25426</v>
      </c>
      <c r="U42" s="38">
        <v>0.21663477907169437</v>
      </c>
      <c r="V42" s="61">
        <v>0</v>
      </c>
      <c r="W42" s="275">
        <v>0</v>
      </c>
      <c r="X42" s="254">
        <v>0</v>
      </c>
      <c r="Y42" s="154">
        <v>0</v>
      </c>
      <c r="Z42" s="104">
        <f>P42+U42</f>
        <v>1483.2166347790717</v>
      </c>
      <c r="AA42" s="104">
        <v>21137.010850000006</v>
      </c>
      <c r="AB42" s="61">
        <v>18128.257663974007</v>
      </c>
      <c r="AC42" s="154">
        <v>0.15856680106954743</v>
      </c>
      <c r="AD42" s="51">
        <v>10</v>
      </c>
      <c r="AE42" s="206">
        <v>829</v>
      </c>
      <c r="AF42" s="61">
        <v>619</v>
      </c>
      <c r="AG42" s="154">
        <v>0.04103960396039604</v>
      </c>
      <c r="AH42" s="74">
        <v>51</v>
      </c>
      <c r="AI42" s="75">
        <v>2550</v>
      </c>
      <c r="AJ42" s="75">
        <v>2427</v>
      </c>
      <c r="AK42" s="80">
        <v>0.06596818005432674</v>
      </c>
      <c r="AL42" s="66">
        <v>0</v>
      </c>
      <c r="AM42" s="66">
        <v>0</v>
      </c>
      <c r="AN42" s="66">
        <v>0</v>
      </c>
      <c r="AO42" s="154">
        <v>0</v>
      </c>
      <c r="AP42" s="3"/>
    </row>
    <row r="43" spans="1:42" ht="15.75">
      <c r="A43" s="120" t="s">
        <v>61</v>
      </c>
      <c r="B43" s="198">
        <v>39</v>
      </c>
      <c r="C43" s="198">
        <v>2597</v>
      </c>
      <c r="D43" s="199">
        <v>1985</v>
      </c>
      <c r="E43" s="150">
        <v>0.16015046867291563</v>
      </c>
      <c r="F43" s="249">
        <f>F44+F45</f>
        <v>184</v>
      </c>
      <c r="G43" s="200">
        <f>G44+G45</f>
        <v>9478</v>
      </c>
      <c r="H43" s="200">
        <v>6985</v>
      </c>
      <c r="I43" s="152">
        <v>0.18353633740632444</v>
      </c>
      <c r="J43" s="96">
        <v>164</v>
      </c>
      <c r="K43" s="90">
        <f>K44</f>
        <v>7767.484890000001</v>
      </c>
      <c r="L43" s="90">
        <f>L44</f>
        <v>6156.803199399999</v>
      </c>
      <c r="M43" s="219">
        <v>0.08900672902619455</v>
      </c>
      <c r="N43" s="252">
        <f>N44+N45</f>
        <v>57</v>
      </c>
      <c r="O43" s="252">
        <f>O44+O45</f>
        <v>3666</v>
      </c>
      <c r="P43" s="252">
        <f>P44+P45</f>
        <v>2460</v>
      </c>
      <c r="Q43" s="222">
        <v>0.18865788390284066</v>
      </c>
      <c r="R43" s="37">
        <v>151</v>
      </c>
      <c r="S43" s="37">
        <v>8916</v>
      </c>
      <c r="T43" s="37">
        <v>6774</v>
      </c>
      <c r="U43" s="38">
        <v>0.067159794513325</v>
      </c>
      <c r="V43" s="61">
        <v>0</v>
      </c>
      <c r="W43" s="275">
        <v>0</v>
      </c>
      <c r="X43" s="254">
        <v>0</v>
      </c>
      <c r="Y43" s="154">
        <v>0</v>
      </c>
      <c r="Z43" s="104">
        <f>SUM(Z44:Z45)</f>
        <v>2460.0671597945134</v>
      </c>
      <c r="AA43" s="104">
        <v>17125.82415</v>
      </c>
      <c r="AB43" s="61">
        <v>13420.713845940005</v>
      </c>
      <c r="AC43" s="154">
        <v>0.12847545806814498</v>
      </c>
      <c r="AD43" s="37">
        <f>AD44+AD45</f>
        <v>51</v>
      </c>
      <c r="AE43" s="220">
        <f>AE44+AE45</f>
        <v>2550</v>
      </c>
      <c r="AF43" s="202">
        <v>1796</v>
      </c>
      <c r="AG43" s="38">
        <v>0.12623762376237624</v>
      </c>
      <c r="AH43" s="74">
        <f>+AH44+AH45</f>
        <v>31</v>
      </c>
      <c r="AI43" s="75">
        <f>+AI44+AI45</f>
        <v>2053</v>
      </c>
      <c r="AJ43" s="75">
        <f>+AJ44+AJ45</f>
        <v>1818</v>
      </c>
      <c r="AK43" s="68">
        <v>0.0531108524123658</v>
      </c>
      <c r="AL43" s="74">
        <f>SUM(AL44:AL45)</f>
        <v>7</v>
      </c>
      <c r="AM43" s="75">
        <f>SUM(AM44:AM45)</f>
        <v>305.890146848</v>
      </c>
      <c r="AN43" s="75">
        <f>SUM(AN44:AN45)</f>
        <v>218.62811</v>
      </c>
      <c r="AO43" s="154">
        <v>0.011307760350542819</v>
      </c>
      <c r="AP43" s="3"/>
    </row>
    <row r="44" spans="1:42" ht="15.75">
      <c r="A44" s="120" t="s">
        <v>62</v>
      </c>
      <c r="B44" s="46">
        <v>14</v>
      </c>
      <c r="C44" s="45">
        <v>813</v>
      </c>
      <c r="D44" s="37">
        <v>580</v>
      </c>
      <c r="E44" s="150"/>
      <c r="F44" s="273">
        <v>89</v>
      </c>
      <c r="G44" s="221">
        <v>4130</v>
      </c>
      <c r="H44" s="221">
        <v>2931</v>
      </c>
      <c r="I44" s="152">
        <v>0.07997521349315466</v>
      </c>
      <c r="J44" s="96">
        <v>164</v>
      </c>
      <c r="K44" s="90">
        <v>7767.484890000001</v>
      </c>
      <c r="L44" s="90">
        <v>6156.803199399999</v>
      </c>
      <c r="M44" s="219">
        <v>0.08900672902619455</v>
      </c>
      <c r="N44" s="252">
        <v>19</v>
      </c>
      <c r="O44" s="253">
        <v>1173</v>
      </c>
      <c r="P44" s="253">
        <v>753</v>
      </c>
      <c r="Q44" s="154">
        <v>0.06036434746809387</v>
      </c>
      <c r="R44" s="37">
        <v>56</v>
      </c>
      <c r="S44" s="37">
        <v>2398</v>
      </c>
      <c r="T44" s="37">
        <v>1706</v>
      </c>
      <c r="U44" s="38">
        <v>0.018062941592973683</v>
      </c>
      <c r="V44" s="61">
        <v>0</v>
      </c>
      <c r="W44" s="254">
        <v>0</v>
      </c>
      <c r="X44" s="254">
        <v>0</v>
      </c>
      <c r="Y44" s="154">
        <v>0</v>
      </c>
      <c r="Z44" s="104">
        <f aca="true" t="shared" si="3" ref="Z44:AA46">P44+U44</f>
        <v>753.018062941593</v>
      </c>
      <c r="AA44" s="104">
        <v>6674.099039999999</v>
      </c>
      <c r="AB44" s="61">
        <v>5111.974530000002</v>
      </c>
      <c r="AC44" s="154">
        <v>0.050068126581585076</v>
      </c>
      <c r="AD44" s="51">
        <v>31</v>
      </c>
      <c r="AE44" s="206">
        <v>1158</v>
      </c>
      <c r="AF44" s="61">
        <v>783</v>
      </c>
      <c r="AG44" s="154">
        <v>0.05732673267326733</v>
      </c>
      <c r="AH44" s="74">
        <v>0</v>
      </c>
      <c r="AI44" s="75">
        <v>0</v>
      </c>
      <c r="AJ44" s="75">
        <v>0</v>
      </c>
      <c r="AK44" s="80">
        <v>0</v>
      </c>
      <c r="AL44" s="66">
        <v>4</v>
      </c>
      <c r="AM44" s="66">
        <v>146.999990592</v>
      </c>
      <c r="AN44" s="66">
        <v>109.5</v>
      </c>
      <c r="AO44" s="154">
        <v>0.005434109866809046</v>
      </c>
      <c r="AP44" s="3"/>
    </row>
    <row r="45" spans="1:42" ht="15.75">
      <c r="A45" s="120" t="s">
        <v>63</v>
      </c>
      <c r="B45" s="46">
        <v>25</v>
      </c>
      <c r="C45" s="45">
        <v>1784</v>
      </c>
      <c r="D45" s="37">
        <v>1405</v>
      </c>
      <c r="E45" s="150"/>
      <c r="F45" s="273">
        <v>95</v>
      </c>
      <c r="G45" s="221">
        <v>5348</v>
      </c>
      <c r="H45" s="221">
        <v>4054</v>
      </c>
      <c r="I45" s="152">
        <v>0.10356112391316977</v>
      </c>
      <c r="J45" s="96">
        <v>0</v>
      </c>
      <c r="K45" s="37">
        <v>0</v>
      </c>
      <c r="L45" s="37">
        <v>0</v>
      </c>
      <c r="M45" s="219">
        <v>0</v>
      </c>
      <c r="N45" s="252">
        <v>38</v>
      </c>
      <c r="O45" s="253">
        <v>2493</v>
      </c>
      <c r="P45" s="253">
        <v>1707</v>
      </c>
      <c r="Q45" s="154">
        <v>0.1282935364347468</v>
      </c>
      <c r="R45" s="37">
        <v>95</v>
      </c>
      <c r="S45" s="37">
        <v>6518</v>
      </c>
      <c r="T45" s="37">
        <v>5068</v>
      </c>
      <c r="U45" s="38">
        <v>0.04909685292035132</v>
      </c>
      <c r="V45" s="61">
        <v>0</v>
      </c>
      <c r="W45" s="254">
        <v>0</v>
      </c>
      <c r="X45" s="254">
        <v>0</v>
      </c>
      <c r="Y45" s="154">
        <v>0</v>
      </c>
      <c r="Z45" s="104">
        <f t="shared" si="3"/>
        <v>1707.0490968529205</v>
      </c>
      <c r="AA45" s="104">
        <v>10451.725110000001</v>
      </c>
      <c r="AB45" s="61">
        <v>8308.739315940002</v>
      </c>
      <c r="AC45" s="157">
        <v>0.07840733148655991</v>
      </c>
      <c r="AD45" s="51">
        <v>20</v>
      </c>
      <c r="AE45" s="206">
        <v>1392</v>
      </c>
      <c r="AF45" s="61">
        <v>1013</v>
      </c>
      <c r="AG45" s="154">
        <v>0</v>
      </c>
      <c r="AH45" s="74">
        <v>31</v>
      </c>
      <c r="AI45" s="75">
        <v>2053</v>
      </c>
      <c r="AJ45" s="75">
        <v>1818</v>
      </c>
      <c r="AK45" s="80">
        <v>0.0531108524123658</v>
      </c>
      <c r="AL45" s="66">
        <v>3</v>
      </c>
      <c r="AM45" s="66">
        <v>158.890156256</v>
      </c>
      <c r="AN45" s="66">
        <v>109.12811</v>
      </c>
      <c r="AO45" s="154">
        <v>0.005873650483733773</v>
      </c>
      <c r="AP45" s="3"/>
    </row>
    <row r="46" spans="1:42" ht="15.75">
      <c r="A46" s="120" t="s">
        <v>64</v>
      </c>
      <c r="B46" s="46">
        <v>13</v>
      </c>
      <c r="C46" s="45">
        <v>909</v>
      </c>
      <c r="D46" s="37">
        <v>768</v>
      </c>
      <c r="E46" s="150">
        <v>0.05605574740996547</v>
      </c>
      <c r="F46" s="273">
        <v>25</v>
      </c>
      <c r="G46" s="221">
        <v>1748</v>
      </c>
      <c r="H46" s="221">
        <v>1509</v>
      </c>
      <c r="I46" s="152">
        <v>0.033849073410662074</v>
      </c>
      <c r="J46" s="96">
        <v>0</v>
      </c>
      <c r="K46" s="37">
        <v>0</v>
      </c>
      <c r="L46" s="37">
        <v>0</v>
      </c>
      <c r="M46" s="219">
        <v>0</v>
      </c>
      <c r="N46" s="276">
        <v>4</v>
      </c>
      <c r="O46" s="277">
        <v>506</v>
      </c>
      <c r="P46" s="277">
        <v>348</v>
      </c>
      <c r="Q46" s="154">
        <v>0</v>
      </c>
      <c r="R46" s="37">
        <v>52</v>
      </c>
      <c r="S46" s="37">
        <v>6606</v>
      </c>
      <c r="T46" s="37">
        <v>5552</v>
      </c>
      <c r="U46" s="38">
        <v>0.049759713162295306</v>
      </c>
      <c r="V46" s="59">
        <v>0</v>
      </c>
      <c r="W46" s="278">
        <v>0</v>
      </c>
      <c r="X46" s="278">
        <v>0</v>
      </c>
      <c r="Y46" s="154">
        <v>0</v>
      </c>
      <c r="Z46" s="104">
        <f t="shared" si="3"/>
        <v>348.0497597131623</v>
      </c>
      <c r="AA46" s="104">
        <v>5932.739779999999</v>
      </c>
      <c r="AB46" s="61">
        <v>5071.73737993</v>
      </c>
      <c r="AC46" s="157">
        <v>0.04450655654049826</v>
      </c>
      <c r="AD46" s="52">
        <v>2</v>
      </c>
      <c r="AE46" s="223">
        <v>177</v>
      </c>
      <c r="AF46" s="59">
        <v>87</v>
      </c>
      <c r="AG46" s="154">
        <v>0</v>
      </c>
      <c r="AH46" s="69">
        <v>9</v>
      </c>
      <c r="AI46" s="70">
        <v>589</v>
      </c>
      <c r="AJ46" s="70">
        <v>545</v>
      </c>
      <c r="AK46" s="80">
        <v>0.01523735609882292</v>
      </c>
      <c r="AL46" s="66">
        <v>0</v>
      </c>
      <c r="AM46" s="66">
        <v>0</v>
      </c>
      <c r="AN46" s="66">
        <v>0</v>
      </c>
      <c r="AO46" s="154">
        <v>0</v>
      </c>
      <c r="AP46" s="3"/>
    </row>
    <row r="47" spans="1:42" ht="15.75">
      <c r="A47" s="120" t="s">
        <v>36</v>
      </c>
      <c r="B47" s="198">
        <v>0</v>
      </c>
      <c r="C47" s="199">
        <v>0</v>
      </c>
      <c r="D47" s="198">
        <v>0</v>
      </c>
      <c r="E47" s="150" t="s">
        <v>88</v>
      </c>
      <c r="F47" s="244">
        <f>SUM(F48:F50)</f>
        <v>0</v>
      </c>
      <c r="G47" s="279">
        <f>SUM(G48:G50)</f>
        <v>0</v>
      </c>
      <c r="H47" s="178">
        <v>0</v>
      </c>
      <c r="I47" s="152">
        <v>0</v>
      </c>
      <c r="J47" s="96">
        <v>0</v>
      </c>
      <c r="K47" s="37">
        <v>0</v>
      </c>
      <c r="L47" s="37">
        <v>0</v>
      </c>
      <c r="M47" s="219">
        <v>0</v>
      </c>
      <c r="N47" s="252">
        <f>N48+N49+N50</f>
        <v>0</v>
      </c>
      <c r="O47" s="253">
        <f>O48+O49+O50</f>
        <v>0</v>
      </c>
      <c r="P47" s="253">
        <f>P48+P49+P50</f>
        <v>0</v>
      </c>
      <c r="Q47" s="157">
        <v>0</v>
      </c>
      <c r="R47" s="37">
        <v>0</v>
      </c>
      <c r="S47" s="37">
        <v>0</v>
      </c>
      <c r="T47" s="37">
        <v>0</v>
      </c>
      <c r="U47" s="38">
        <v>0</v>
      </c>
      <c r="V47" s="61"/>
      <c r="W47" s="280">
        <v>0</v>
      </c>
      <c r="X47" s="280">
        <v>0</v>
      </c>
      <c r="Y47" s="154">
        <v>0</v>
      </c>
      <c r="Z47" s="155">
        <f>SUM(Z48:Z50)</f>
        <v>0</v>
      </c>
      <c r="AA47" s="155">
        <v>0</v>
      </c>
      <c r="AB47" s="61">
        <v>0</v>
      </c>
      <c r="AC47" s="157">
        <v>0</v>
      </c>
      <c r="AD47" s="50">
        <v>0</v>
      </c>
      <c r="AE47" s="224">
        <v>0</v>
      </c>
      <c r="AF47" s="61">
        <v>0</v>
      </c>
      <c r="AG47" s="154">
        <v>0</v>
      </c>
      <c r="AH47" s="74">
        <f>+AH48+AH49+AH50</f>
        <v>2</v>
      </c>
      <c r="AI47" s="75">
        <f>+AI48+AI49+AI50</f>
        <v>627</v>
      </c>
      <c r="AJ47" s="75">
        <f>+AJ48+AJ49+AJ50</f>
        <v>470</v>
      </c>
      <c r="AK47" s="80">
        <v>0.016220411331005043</v>
      </c>
      <c r="AL47" s="66">
        <f>SUM(AL48:AL50)</f>
        <v>0</v>
      </c>
      <c r="AM47" s="66">
        <f>SUM(AM48:AM50)</f>
        <v>0</v>
      </c>
      <c r="AN47" s="66">
        <f>SUM(AN48:AN50)</f>
        <v>0</v>
      </c>
      <c r="AO47" s="154">
        <v>0</v>
      </c>
      <c r="AP47" s="3"/>
    </row>
    <row r="48" spans="1:42" ht="15.75">
      <c r="A48" s="120" t="s">
        <v>37</v>
      </c>
      <c r="B48" s="44">
        <v>0</v>
      </c>
      <c r="C48" s="37">
        <v>0</v>
      </c>
      <c r="D48" s="37">
        <v>0</v>
      </c>
      <c r="E48" s="204"/>
      <c r="F48" s="273">
        <v>0</v>
      </c>
      <c r="G48" s="180">
        <v>0</v>
      </c>
      <c r="H48" s="180">
        <v>0</v>
      </c>
      <c r="I48" s="205">
        <v>0</v>
      </c>
      <c r="J48" s="96">
        <v>0</v>
      </c>
      <c r="K48" s="37">
        <v>0</v>
      </c>
      <c r="L48" s="37">
        <v>0</v>
      </c>
      <c r="M48" s="204">
        <v>0</v>
      </c>
      <c r="N48" s="74">
        <v>0</v>
      </c>
      <c r="O48" s="74">
        <v>0</v>
      </c>
      <c r="P48" s="74">
        <v>0</v>
      </c>
      <c r="Q48" s="157">
        <v>0</v>
      </c>
      <c r="R48" s="37">
        <v>0</v>
      </c>
      <c r="S48" s="37">
        <v>0</v>
      </c>
      <c r="T48" s="37">
        <v>0</v>
      </c>
      <c r="U48" s="157">
        <v>0</v>
      </c>
      <c r="V48" s="61">
        <v>0</v>
      </c>
      <c r="W48" s="252">
        <v>0</v>
      </c>
      <c r="X48" s="252">
        <v>0</v>
      </c>
      <c r="Y48" s="154">
        <v>0</v>
      </c>
      <c r="Z48" s="104">
        <f aca="true" t="shared" si="4" ref="Z48:AA51">P48+U48</f>
        <v>0</v>
      </c>
      <c r="AA48" s="104">
        <v>0</v>
      </c>
      <c r="AB48" s="61">
        <v>0</v>
      </c>
      <c r="AC48" s="154">
        <v>0</v>
      </c>
      <c r="AD48" s="51">
        <v>0</v>
      </c>
      <c r="AE48" s="224">
        <v>0</v>
      </c>
      <c r="AF48" s="61">
        <v>0</v>
      </c>
      <c r="AG48" s="154">
        <v>0</v>
      </c>
      <c r="AH48" s="74">
        <v>0</v>
      </c>
      <c r="AI48" s="75">
        <v>0</v>
      </c>
      <c r="AJ48" s="75">
        <v>0</v>
      </c>
      <c r="AK48" s="80">
        <v>0</v>
      </c>
      <c r="AL48" s="66">
        <v>0</v>
      </c>
      <c r="AM48" s="66">
        <v>0</v>
      </c>
      <c r="AN48" s="66">
        <v>0</v>
      </c>
      <c r="AO48" s="154">
        <v>0</v>
      </c>
      <c r="AP48" s="3"/>
    </row>
    <row r="49" spans="1:42" ht="15.75">
      <c r="A49" s="120" t="s">
        <v>38</v>
      </c>
      <c r="B49" s="44">
        <v>0</v>
      </c>
      <c r="C49" s="37">
        <v>0</v>
      </c>
      <c r="D49" s="37">
        <v>0</v>
      </c>
      <c r="E49" s="204"/>
      <c r="F49" s="273">
        <v>0</v>
      </c>
      <c r="G49" s="180">
        <v>0</v>
      </c>
      <c r="H49" s="180">
        <v>0</v>
      </c>
      <c r="I49" s="205">
        <v>0</v>
      </c>
      <c r="J49" s="96">
        <v>0</v>
      </c>
      <c r="K49" s="37">
        <v>0</v>
      </c>
      <c r="L49" s="37">
        <v>0</v>
      </c>
      <c r="M49" s="204">
        <v>0</v>
      </c>
      <c r="N49" s="74">
        <v>0</v>
      </c>
      <c r="O49" s="74">
        <v>0</v>
      </c>
      <c r="P49" s="74">
        <v>0</v>
      </c>
      <c r="Q49" s="157">
        <v>0</v>
      </c>
      <c r="R49" s="37">
        <v>0</v>
      </c>
      <c r="S49" s="37">
        <v>0</v>
      </c>
      <c r="T49" s="37">
        <v>0</v>
      </c>
      <c r="U49" s="154">
        <v>0</v>
      </c>
      <c r="V49" s="61">
        <v>0</v>
      </c>
      <c r="W49" s="252">
        <v>0</v>
      </c>
      <c r="X49" s="252">
        <v>0</v>
      </c>
      <c r="Y49" s="154">
        <v>0</v>
      </c>
      <c r="Z49" s="104">
        <f t="shared" si="4"/>
        <v>0</v>
      </c>
      <c r="AA49" s="104">
        <v>0</v>
      </c>
      <c r="AB49" s="61">
        <v>0</v>
      </c>
      <c r="AC49" s="154">
        <v>0</v>
      </c>
      <c r="AD49" s="51">
        <v>0</v>
      </c>
      <c r="AE49" s="224">
        <v>0</v>
      </c>
      <c r="AF49" s="61">
        <v>0</v>
      </c>
      <c r="AG49" s="154">
        <v>0</v>
      </c>
      <c r="AH49" s="74">
        <v>2</v>
      </c>
      <c r="AI49" s="75">
        <v>627</v>
      </c>
      <c r="AJ49" s="75">
        <v>470</v>
      </c>
      <c r="AK49" s="80">
        <v>0</v>
      </c>
      <c r="AL49" s="66">
        <v>0</v>
      </c>
      <c r="AM49" s="66">
        <v>0</v>
      </c>
      <c r="AN49" s="66">
        <v>0</v>
      </c>
      <c r="AO49" s="154">
        <v>0</v>
      </c>
      <c r="AP49" s="3"/>
    </row>
    <row r="50" spans="1:42" ht="15.75">
      <c r="A50" s="120" t="s">
        <v>39</v>
      </c>
      <c r="B50" s="44">
        <v>0</v>
      </c>
      <c r="C50" s="37">
        <v>0</v>
      </c>
      <c r="D50" s="37">
        <v>0</v>
      </c>
      <c r="E50" s="204"/>
      <c r="F50" s="273">
        <v>0</v>
      </c>
      <c r="G50" s="180">
        <v>0</v>
      </c>
      <c r="H50" s="180">
        <v>0</v>
      </c>
      <c r="I50" s="205">
        <v>0</v>
      </c>
      <c r="J50" s="96">
        <v>0</v>
      </c>
      <c r="K50" s="37">
        <v>0</v>
      </c>
      <c r="L50" s="37">
        <v>0</v>
      </c>
      <c r="M50" s="204">
        <v>0</v>
      </c>
      <c r="N50" s="74">
        <v>0</v>
      </c>
      <c r="O50" s="74">
        <v>0</v>
      </c>
      <c r="P50" s="74">
        <v>0</v>
      </c>
      <c r="Q50" s="157">
        <v>0</v>
      </c>
      <c r="R50" s="37">
        <v>0</v>
      </c>
      <c r="S50" s="37">
        <v>0</v>
      </c>
      <c r="T50" s="37">
        <v>0</v>
      </c>
      <c r="U50" s="154">
        <v>0</v>
      </c>
      <c r="V50" s="61">
        <v>0</v>
      </c>
      <c r="W50" s="252">
        <v>0</v>
      </c>
      <c r="X50" s="252">
        <v>0</v>
      </c>
      <c r="Y50" s="154">
        <v>0</v>
      </c>
      <c r="Z50" s="104">
        <f t="shared" si="4"/>
        <v>0</v>
      </c>
      <c r="AA50" s="104">
        <v>0</v>
      </c>
      <c r="AB50" s="61">
        <v>0</v>
      </c>
      <c r="AC50" s="154">
        <v>0</v>
      </c>
      <c r="AD50" s="51">
        <v>0</v>
      </c>
      <c r="AE50" s="224">
        <v>0</v>
      </c>
      <c r="AF50" s="61">
        <v>0</v>
      </c>
      <c r="AG50" s="154">
        <v>0</v>
      </c>
      <c r="AH50" s="74">
        <v>0</v>
      </c>
      <c r="AI50" s="75">
        <v>0</v>
      </c>
      <c r="AJ50" s="75">
        <v>0</v>
      </c>
      <c r="AK50" s="80">
        <v>0</v>
      </c>
      <c r="AL50" s="66">
        <v>0</v>
      </c>
      <c r="AM50" s="66">
        <v>0</v>
      </c>
      <c r="AN50" s="66">
        <v>0</v>
      </c>
      <c r="AO50" s="154">
        <v>0</v>
      </c>
      <c r="AP50" s="3"/>
    </row>
    <row r="51" spans="1:64" ht="15.75">
      <c r="A51" s="120" t="s">
        <v>40</v>
      </c>
      <c r="B51" s="216">
        <v>0</v>
      </c>
      <c r="C51" s="225">
        <v>0</v>
      </c>
      <c r="D51" s="225">
        <v>0</v>
      </c>
      <c r="E51" s="150" t="s">
        <v>88</v>
      </c>
      <c r="F51" s="244">
        <v>0</v>
      </c>
      <c r="G51" s="279">
        <v>0</v>
      </c>
      <c r="H51" s="178">
        <v>0</v>
      </c>
      <c r="I51" s="152">
        <v>0</v>
      </c>
      <c r="J51" s="92">
        <v>6</v>
      </c>
      <c r="K51" s="103">
        <v>6872.112047200009</v>
      </c>
      <c r="L51" s="37">
        <v>3807.9519727999955</v>
      </c>
      <c r="M51" s="107">
        <v>0.07874675309767848</v>
      </c>
      <c r="N51" s="74">
        <v>0</v>
      </c>
      <c r="O51" s="74">
        <v>0</v>
      </c>
      <c r="P51" s="74">
        <v>0</v>
      </c>
      <c r="Q51" s="157">
        <v>0</v>
      </c>
      <c r="R51" s="37">
        <v>0</v>
      </c>
      <c r="S51" s="37">
        <v>0</v>
      </c>
      <c r="T51" s="37">
        <v>0</v>
      </c>
      <c r="U51" s="157">
        <v>0</v>
      </c>
      <c r="V51" s="61">
        <v>10316</v>
      </c>
      <c r="W51" s="281">
        <f>+W20</f>
        <v>15757953.59</v>
      </c>
      <c r="X51" s="281">
        <f>+X20</f>
        <v>14754089.04</v>
      </c>
      <c r="Y51" s="154">
        <v>1</v>
      </c>
      <c r="Z51" s="155">
        <f t="shared" si="4"/>
        <v>0</v>
      </c>
      <c r="AA51" s="155">
        <v>0</v>
      </c>
      <c r="AB51" s="61">
        <v>0</v>
      </c>
      <c r="AC51" s="157">
        <v>0</v>
      </c>
      <c r="AD51" s="50">
        <v>5888</v>
      </c>
      <c r="AE51" s="226">
        <v>11040</v>
      </c>
      <c r="AF51" s="61">
        <v>10952</v>
      </c>
      <c r="AG51" s="154">
        <v>0.5465346534653466</v>
      </c>
      <c r="AH51" s="74">
        <f>+AH52</f>
        <v>235</v>
      </c>
      <c r="AI51" s="74">
        <f>+AI52</f>
        <v>38655</v>
      </c>
      <c r="AJ51" s="74">
        <f>+AJ52</f>
        <v>31371</v>
      </c>
      <c r="AK51" s="80">
        <v>0</v>
      </c>
      <c r="AL51" s="66">
        <f>SUM(AL52:AL54)</f>
        <v>20563</v>
      </c>
      <c r="AM51" s="66">
        <f>SUM(AM52:AM54)</f>
        <v>27612.94433</v>
      </c>
      <c r="AN51" s="66">
        <f>SUM(AN52:AN54)</f>
        <v>27008.070780000002</v>
      </c>
      <c r="AO51" s="154">
        <v>0.9684526351807018</v>
      </c>
      <c r="AP51" s="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51" s="41" customFormat="1" ht="15.75">
      <c r="A52" s="132" t="s">
        <v>41</v>
      </c>
      <c r="B52" s="99"/>
      <c r="C52" s="97"/>
      <c r="D52" s="97"/>
      <c r="E52" s="187"/>
      <c r="F52" s="261">
        <f>SUM(F57+F58+F59+F53)</f>
        <v>505</v>
      </c>
      <c r="G52" s="282">
        <f>SUM(G57+G58+G59+G53)</f>
        <v>51641</v>
      </c>
      <c r="H52" s="227">
        <v>39356</v>
      </c>
      <c r="I52" s="194">
        <v>1</v>
      </c>
      <c r="J52" s="97">
        <v>1179</v>
      </c>
      <c r="K52" s="97">
        <v>87268.51300999997</v>
      </c>
      <c r="L52" s="97">
        <v>76348.4472404</v>
      </c>
      <c r="M52" s="228">
        <v>1</v>
      </c>
      <c r="N52" s="283">
        <f>N53+N57+N58+N59</f>
        <v>205</v>
      </c>
      <c r="O52" s="283">
        <f>O53+O57+O58+O59</f>
        <v>19432</v>
      </c>
      <c r="P52" s="283">
        <f>P53+P57+P58+P59</f>
        <v>13060</v>
      </c>
      <c r="Q52" s="194">
        <v>1</v>
      </c>
      <c r="R52" s="188">
        <v>676</v>
      </c>
      <c r="S52" s="188">
        <v>132758</v>
      </c>
      <c r="T52" s="188">
        <v>108268</v>
      </c>
      <c r="U52" s="194">
        <v>1</v>
      </c>
      <c r="V52" s="284">
        <v>10316</v>
      </c>
      <c r="W52" s="265">
        <v>15757953.59</v>
      </c>
      <c r="X52" s="285">
        <v>14754089.04</v>
      </c>
      <c r="Y52" s="194">
        <v>1</v>
      </c>
      <c r="Z52" s="188">
        <v>1305</v>
      </c>
      <c r="AA52" s="142">
        <v>133300.3548499999</v>
      </c>
      <c r="AB52" s="142">
        <v>107100.31575984391</v>
      </c>
      <c r="AC52" s="194">
        <v>1.0000000000000004</v>
      </c>
      <c r="AD52" s="188">
        <f>AD53+AD57+AD58+AD59</f>
        <v>6042</v>
      </c>
      <c r="AE52" s="229">
        <f>AE53+AE57+AE58+AE59</f>
        <v>20200</v>
      </c>
      <c r="AF52" s="190">
        <v>17648</v>
      </c>
      <c r="AG52" s="194">
        <v>1</v>
      </c>
      <c r="AH52" s="108">
        <f>+AH53+AH57+AH58+AH59</f>
        <v>235</v>
      </c>
      <c r="AI52" s="108">
        <f>+AI53+AI57+AI58+AI59</f>
        <v>38655</v>
      </c>
      <c r="AJ52" s="108">
        <f>+AJ53+AJ57</f>
        <v>31371</v>
      </c>
      <c r="AK52" s="86">
        <v>1</v>
      </c>
      <c r="AL52" s="111">
        <f>AL53+AL57+AL58+AL59</f>
        <v>20553</v>
      </c>
      <c r="AM52" s="119">
        <f>AM53+AM57+AM58+AM59</f>
        <v>27051.34681</v>
      </c>
      <c r="AN52" s="119">
        <f>AN53+AN57+AN58+AN59</f>
        <v>26678.79046</v>
      </c>
      <c r="AO52" s="194">
        <v>1.000000000127173</v>
      </c>
      <c r="AP52" s="39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45" ht="15.75">
      <c r="A53" s="120" t="s">
        <v>65</v>
      </c>
      <c r="B53" s="216">
        <v>111</v>
      </c>
      <c r="C53" s="225">
        <v>16216</v>
      </c>
      <c r="D53" s="225">
        <v>13352</v>
      </c>
      <c r="E53" s="204">
        <v>1</v>
      </c>
      <c r="F53" s="249">
        <f>SUM(F54:F56)</f>
        <v>378</v>
      </c>
      <c r="G53" s="200">
        <f>SUM(G54:G56)</f>
        <v>44377</v>
      </c>
      <c r="H53" s="200">
        <v>34087</v>
      </c>
      <c r="I53" s="157">
        <v>0.8593365736527178</v>
      </c>
      <c r="J53" s="96">
        <v>940</v>
      </c>
      <c r="K53" s="37">
        <v>74090.44097999996</v>
      </c>
      <c r="L53" s="37">
        <v>65347.038575599996</v>
      </c>
      <c r="M53" s="204">
        <v>0.8489939661457282</v>
      </c>
      <c r="N53" s="253">
        <f>SUM(N54:N56)</f>
        <v>169</v>
      </c>
      <c r="O53" s="253">
        <f>SUM(O54:O56)</f>
        <v>17217</v>
      </c>
      <c r="P53" s="253">
        <f>SUM(P54:P56)</f>
        <v>11563</v>
      </c>
      <c r="Q53" s="157">
        <v>0.8860127624536847</v>
      </c>
      <c r="R53" s="37">
        <v>537</v>
      </c>
      <c r="S53" s="37">
        <v>121562</v>
      </c>
      <c r="T53" s="37">
        <v>100029</v>
      </c>
      <c r="U53" s="203">
        <v>0.9156660992181263</v>
      </c>
      <c r="V53" s="286">
        <v>0</v>
      </c>
      <c r="W53" s="275">
        <v>0</v>
      </c>
      <c r="X53" s="280">
        <v>0</v>
      </c>
      <c r="Y53" s="157">
        <v>0</v>
      </c>
      <c r="Z53" s="104">
        <v>968</v>
      </c>
      <c r="AA53" s="61">
        <v>112774.60703999989</v>
      </c>
      <c r="AB53" s="61">
        <v>91450.28923280392</v>
      </c>
      <c r="AC53" s="154">
        <v>0.8460188059281827</v>
      </c>
      <c r="AD53" s="202">
        <f>AD54+AD55+AD56</f>
        <v>71</v>
      </c>
      <c r="AE53" s="220">
        <f>AE54+AE55+AE56</f>
        <v>9250</v>
      </c>
      <c r="AF53" s="202">
        <v>6991</v>
      </c>
      <c r="AG53" s="203">
        <v>0.45792079207920794</v>
      </c>
      <c r="AH53" s="74">
        <f>+AH54+AH55+AH56</f>
        <v>235</v>
      </c>
      <c r="AI53" s="75">
        <f>SUM(AI54:AI56)</f>
        <v>38655</v>
      </c>
      <c r="AJ53" s="75">
        <f>SUM(AJ54:AJ56)</f>
        <v>31371</v>
      </c>
      <c r="AK53" s="79">
        <v>1</v>
      </c>
      <c r="AL53" s="84">
        <f>SUM(AL54:AL56)</f>
        <v>10</v>
      </c>
      <c r="AM53" s="84">
        <f>SUM(AM54:AM56)</f>
        <v>561.59752</v>
      </c>
      <c r="AN53" s="84">
        <f>SUM(AN54:AN56)</f>
        <v>329.28032</v>
      </c>
      <c r="AO53" s="157">
        <v>0.020760427346405385</v>
      </c>
      <c r="AP53" s="3"/>
      <c r="AQ53" s="23"/>
      <c r="AR53" s="23"/>
      <c r="AS53" s="23"/>
    </row>
    <row r="54" spans="1:45" ht="15.75">
      <c r="A54" s="120" t="s">
        <v>66</v>
      </c>
      <c r="B54" s="44">
        <v>0</v>
      </c>
      <c r="C54" s="37">
        <v>0</v>
      </c>
      <c r="D54" s="37">
        <v>0</v>
      </c>
      <c r="E54" s="204"/>
      <c r="F54" s="273">
        <v>35</v>
      </c>
      <c r="G54" s="221">
        <v>6544</v>
      </c>
      <c r="H54" s="230">
        <v>4750</v>
      </c>
      <c r="I54" s="157">
        <v>0.12672101624678067</v>
      </c>
      <c r="J54" s="96">
        <v>77</v>
      </c>
      <c r="K54" s="37">
        <v>16278.835509999999</v>
      </c>
      <c r="L54" s="37">
        <v>14965.386451999999</v>
      </c>
      <c r="M54" s="204">
        <v>0.18653733114639678</v>
      </c>
      <c r="N54" s="252">
        <v>1</v>
      </c>
      <c r="O54" s="253">
        <v>294</v>
      </c>
      <c r="P54" s="253">
        <v>206</v>
      </c>
      <c r="Q54" s="157">
        <v>0.015129682997118156</v>
      </c>
      <c r="R54" s="37">
        <v>58</v>
      </c>
      <c r="S54" s="37">
        <v>10326</v>
      </c>
      <c r="T54" s="37">
        <v>8179</v>
      </c>
      <c r="U54" s="203">
        <v>0.07778062338992754</v>
      </c>
      <c r="V54" s="286">
        <v>0</v>
      </c>
      <c r="W54" s="253">
        <v>0</v>
      </c>
      <c r="X54" s="287">
        <v>0</v>
      </c>
      <c r="Y54" s="157">
        <v>0</v>
      </c>
      <c r="Z54" s="104">
        <v>25</v>
      </c>
      <c r="AA54" s="61">
        <v>5227.82527</v>
      </c>
      <c r="AB54" s="61">
        <v>3818.2513599999993</v>
      </c>
      <c r="AC54" s="154">
        <v>0.03921838974759494</v>
      </c>
      <c r="AD54" s="51">
        <v>2</v>
      </c>
      <c r="AE54" s="206">
        <v>305</v>
      </c>
      <c r="AF54" s="61">
        <v>213</v>
      </c>
      <c r="AG54" s="157">
        <v>0.015099009900990099</v>
      </c>
      <c r="AH54" s="74">
        <v>1</v>
      </c>
      <c r="AI54" s="75">
        <v>118</v>
      </c>
      <c r="AJ54" s="75">
        <v>114</v>
      </c>
      <c r="AK54" s="85">
        <v>0.003052645194670806</v>
      </c>
      <c r="AL54" s="66">
        <v>0</v>
      </c>
      <c r="AM54" s="66">
        <v>0</v>
      </c>
      <c r="AN54" s="66">
        <v>0</v>
      </c>
      <c r="AO54" s="157">
        <v>0</v>
      </c>
      <c r="AP54" s="3"/>
      <c r="AQ54" s="23"/>
      <c r="AR54" s="23"/>
      <c r="AS54" s="23"/>
    </row>
    <row r="55" spans="1:45" ht="15.75">
      <c r="A55" s="120" t="s">
        <v>67</v>
      </c>
      <c r="B55" s="44">
        <v>18</v>
      </c>
      <c r="C55" s="37">
        <v>1850</v>
      </c>
      <c r="D55" s="37">
        <v>1383</v>
      </c>
      <c r="E55" s="204"/>
      <c r="F55" s="273">
        <v>59</v>
      </c>
      <c r="G55" s="221">
        <v>5651</v>
      </c>
      <c r="H55" s="230">
        <v>4194</v>
      </c>
      <c r="I55" s="157">
        <v>0.10942855483046417</v>
      </c>
      <c r="J55" s="96">
        <v>80</v>
      </c>
      <c r="K55" s="37">
        <v>19207.60219</v>
      </c>
      <c r="L55" s="37">
        <v>15327.3475358</v>
      </c>
      <c r="M55" s="204">
        <v>0.22009773660058848</v>
      </c>
      <c r="N55" s="252">
        <v>11</v>
      </c>
      <c r="O55" s="253">
        <v>783</v>
      </c>
      <c r="P55" s="253">
        <v>476</v>
      </c>
      <c r="Q55" s="157">
        <v>0.0402943598188555</v>
      </c>
      <c r="R55" s="37">
        <v>99</v>
      </c>
      <c r="S55" s="37">
        <v>15731</v>
      </c>
      <c r="T55" s="37">
        <v>12094</v>
      </c>
      <c r="U55" s="203">
        <v>0.11849380075023727</v>
      </c>
      <c r="V55" s="286">
        <v>0</v>
      </c>
      <c r="W55" s="253">
        <v>0</v>
      </c>
      <c r="X55" s="287">
        <v>0</v>
      </c>
      <c r="Y55" s="157">
        <v>0</v>
      </c>
      <c r="Z55" s="104">
        <v>143</v>
      </c>
      <c r="AA55" s="61">
        <v>19193.56931</v>
      </c>
      <c r="AB55" s="61">
        <v>14360.496913390001</v>
      </c>
      <c r="AC55" s="154">
        <v>0.1439873834664441</v>
      </c>
      <c r="AD55" s="51">
        <v>5</v>
      </c>
      <c r="AE55" s="206">
        <v>865</v>
      </c>
      <c r="AF55" s="61">
        <v>539</v>
      </c>
      <c r="AG55" s="157">
        <v>0.042821782178217825</v>
      </c>
      <c r="AH55" s="74">
        <v>4</v>
      </c>
      <c r="AI55" s="75">
        <v>343</v>
      </c>
      <c r="AJ55" s="75">
        <v>333</v>
      </c>
      <c r="AK55" s="85">
        <v>0.008873366964170223</v>
      </c>
      <c r="AL55" s="66">
        <v>0</v>
      </c>
      <c r="AM55" s="66">
        <v>0</v>
      </c>
      <c r="AN55" s="66">
        <v>0</v>
      </c>
      <c r="AO55" s="157">
        <v>0</v>
      </c>
      <c r="AP55" s="3"/>
      <c r="AQ55" s="23"/>
      <c r="AR55" s="23"/>
      <c r="AS55" s="23"/>
    </row>
    <row r="56" spans="1:45" ht="15.75">
      <c r="A56" s="120" t="s">
        <v>68</v>
      </c>
      <c r="B56" s="44">
        <v>75</v>
      </c>
      <c r="C56" s="37">
        <v>13176</v>
      </c>
      <c r="D56" s="37">
        <v>11097</v>
      </c>
      <c r="E56" s="204"/>
      <c r="F56" s="273">
        <v>284</v>
      </c>
      <c r="G56" s="221">
        <v>32182</v>
      </c>
      <c r="H56" s="230">
        <v>25143</v>
      </c>
      <c r="I56" s="157">
        <v>0.623187002575473</v>
      </c>
      <c r="J56" s="96">
        <v>783</v>
      </c>
      <c r="K56" s="37">
        <v>38604.00327999996</v>
      </c>
      <c r="L56" s="37">
        <v>35054.3045878</v>
      </c>
      <c r="M56" s="204">
        <v>0.44235889839874304</v>
      </c>
      <c r="N56" s="252">
        <v>157</v>
      </c>
      <c r="O56" s="253">
        <v>16140</v>
      </c>
      <c r="P56" s="253">
        <v>10881</v>
      </c>
      <c r="Q56" s="157">
        <v>0.830588719637711</v>
      </c>
      <c r="R56" s="37">
        <v>380</v>
      </c>
      <c r="S56" s="37">
        <v>95505</v>
      </c>
      <c r="T56" s="37">
        <v>79756</v>
      </c>
      <c r="U56" s="203">
        <v>0.7193916750779614</v>
      </c>
      <c r="V56" s="286">
        <v>0</v>
      </c>
      <c r="W56" s="275">
        <v>0</v>
      </c>
      <c r="X56" s="288">
        <v>0</v>
      </c>
      <c r="Y56" s="157">
        <v>0</v>
      </c>
      <c r="Z56" s="104">
        <v>800</v>
      </c>
      <c r="AA56" s="61">
        <v>88353.2124599999</v>
      </c>
      <c r="AB56" s="61">
        <v>73271.54095941392</v>
      </c>
      <c r="AC56" s="154">
        <v>0.6628130327141436</v>
      </c>
      <c r="AD56" s="51">
        <v>64</v>
      </c>
      <c r="AE56" s="206">
        <v>8080</v>
      </c>
      <c r="AF56" s="61">
        <v>6239</v>
      </c>
      <c r="AG56" s="157">
        <v>0.4</v>
      </c>
      <c r="AH56" s="74">
        <v>230</v>
      </c>
      <c r="AI56" s="75">
        <v>38194</v>
      </c>
      <c r="AJ56" s="75">
        <v>30924</v>
      </c>
      <c r="AK56" s="85">
        <v>0.988073987841159</v>
      </c>
      <c r="AL56" s="66">
        <v>10</v>
      </c>
      <c r="AM56" s="66">
        <v>561.59752</v>
      </c>
      <c r="AN56" s="66">
        <v>329.28032</v>
      </c>
      <c r="AO56" s="157">
        <v>0.020760427346405385</v>
      </c>
      <c r="AP56" s="3"/>
      <c r="AQ56" s="23"/>
      <c r="AR56" s="23"/>
      <c r="AS56" s="23"/>
    </row>
    <row r="57" spans="1:42" ht="15.75">
      <c r="A57" s="120" t="s">
        <v>43</v>
      </c>
      <c r="B57" s="44">
        <v>0</v>
      </c>
      <c r="C57" s="37">
        <v>0</v>
      </c>
      <c r="D57" s="37">
        <v>0</v>
      </c>
      <c r="E57" s="204" t="s">
        <v>88</v>
      </c>
      <c r="F57" s="273">
        <v>2</v>
      </c>
      <c r="G57" s="221">
        <v>202</v>
      </c>
      <c r="H57" s="230">
        <v>202</v>
      </c>
      <c r="I57" s="157">
        <v>0.003911620611529599</v>
      </c>
      <c r="J57" s="96">
        <v>0</v>
      </c>
      <c r="K57" s="37">
        <v>0</v>
      </c>
      <c r="L57" s="37">
        <v>0</v>
      </c>
      <c r="M57" s="204">
        <v>0</v>
      </c>
      <c r="N57" s="252">
        <v>0</v>
      </c>
      <c r="O57" s="253">
        <v>0</v>
      </c>
      <c r="P57" s="253">
        <v>0</v>
      </c>
      <c r="Q57" s="154">
        <v>0</v>
      </c>
      <c r="R57" s="37">
        <v>4</v>
      </c>
      <c r="S57" s="37">
        <v>2432</v>
      </c>
      <c r="T57" s="37">
        <v>2306</v>
      </c>
      <c r="U57" s="203">
        <v>0.01831904668645204</v>
      </c>
      <c r="V57" s="286">
        <v>0</v>
      </c>
      <c r="W57" s="289"/>
      <c r="X57" s="290"/>
      <c r="Y57" s="154"/>
      <c r="Z57" s="104">
        <v>28</v>
      </c>
      <c r="AA57" s="61">
        <v>1533.5751300000002</v>
      </c>
      <c r="AB57" s="61">
        <v>1501.1711291400002</v>
      </c>
      <c r="AC57" s="154">
        <v>0.011504659021543498</v>
      </c>
      <c r="AD57" s="51">
        <v>0</v>
      </c>
      <c r="AE57" s="206">
        <v>0</v>
      </c>
      <c r="AF57" s="61">
        <v>0</v>
      </c>
      <c r="AG57" s="154">
        <v>0</v>
      </c>
      <c r="AH57" s="74">
        <v>0</v>
      </c>
      <c r="AI57" s="75">
        <v>0</v>
      </c>
      <c r="AJ57" s="75">
        <v>0</v>
      </c>
      <c r="AK57" s="80">
        <v>0</v>
      </c>
      <c r="AL57" s="66">
        <v>0</v>
      </c>
      <c r="AM57" s="66">
        <v>0</v>
      </c>
      <c r="AN57" s="66">
        <v>0</v>
      </c>
      <c r="AO57" s="154">
        <v>0</v>
      </c>
      <c r="AP57" s="3"/>
    </row>
    <row r="58" spans="1:42" ht="15.75">
      <c r="A58" s="120" t="s">
        <v>44</v>
      </c>
      <c r="B58" s="44">
        <v>18</v>
      </c>
      <c r="C58" s="37">
        <v>1190</v>
      </c>
      <c r="D58" s="37">
        <v>872</v>
      </c>
      <c r="E58" s="204">
        <v>0.07338431179082387</v>
      </c>
      <c r="F58" s="273">
        <v>124</v>
      </c>
      <c r="G58" s="221">
        <v>6998</v>
      </c>
      <c r="H58" s="230">
        <v>5013</v>
      </c>
      <c r="I58" s="157">
        <v>0.1355124803934858</v>
      </c>
      <c r="J58" s="96">
        <v>239</v>
      </c>
      <c r="K58" s="37">
        <v>13178.072030000007</v>
      </c>
      <c r="L58" s="37">
        <v>11001.4086648</v>
      </c>
      <c r="M58" s="204">
        <v>0.15100603385427172</v>
      </c>
      <c r="N58" s="252">
        <v>25</v>
      </c>
      <c r="O58" s="253">
        <v>1566</v>
      </c>
      <c r="P58" s="253">
        <v>1045</v>
      </c>
      <c r="Q58" s="154">
        <v>0.080588719637711</v>
      </c>
      <c r="R58" s="37">
        <v>135</v>
      </c>
      <c r="S58" s="37">
        <v>8764</v>
      </c>
      <c r="T58" s="37">
        <v>5933</v>
      </c>
      <c r="U58" s="203">
        <v>0.06601485409542175</v>
      </c>
      <c r="V58" s="286">
        <v>10316</v>
      </c>
      <c r="W58" s="251">
        <v>15757953.59</v>
      </c>
      <c r="X58" s="291">
        <v>14754089.04</v>
      </c>
      <c r="Y58" s="154">
        <v>1</v>
      </c>
      <c r="Z58" s="104">
        <v>301</v>
      </c>
      <c r="AA58" s="61">
        <v>18483.00573</v>
      </c>
      <c r="AB58" s="61">
        <v>13683.936950000007</v>
      </c>
      <c r="AC58" s="154">
        <v>0.1386568381666992</v>
      </c>
      <c r="AD58" s="51">
        <v>5971</v>
      </c>
      <c r="AE58" s="206">
        <v>10950</v>
      </c>
      <c r="AF58" s="61">
        <v>10657</v>
      </c>
      <c r="AG58" s="203">
        <v>0.5420792079207921</v>
      </c>
      <c r="AH58" s="74">
        <v>0</v>
      </c>
      <c r="AI58" s="75">
        <v>0</v>
      </c>
      <c r="AJ58" s="75">
        <v>0</v>
      </c>
      <c r="AK58" s="79">
        <v>0</v>
      </c>
      <c r="AL58" s="66">
        <v>20543</v>
      </c>
      <c r="AM58" s="66">
        <v>26489.74929</v>
      </c>
      <c r="AN58" s="66">
        <v>26349.51014</v>
      </c>
      <c r="AO58" s="154">
        <v>0.9792395727807676</v>
      </c>
      <c r="AP58" s="3"/>
    </row>
    <row r="59" spans="1:42" ht="15.75">
      <c r="A59" s="120" t="s">
        <v>45</v>
      </c>
      <c r="B59" s="44">
        <v>0</v>
      </c>
      <c r="C59" s="37">
        <v>0</v>
      </c>
      <c r="D59" s="37">
        <v>0</v>
      </c>
      <c r="E59" s="204" t="s">
        <v>88</v>
      </c>
      <c r="F59" s="273">
        <v>1</v>
      </c>
      <c r="G59" s="221">
        <v>64</v>
      </c>
      <c r="H59" s="221">
        <v>54</v>
      </c>
      <c r="I59" s="157">
        <v>0.0012393253422668035</v>
      </c>
      <c r="J59" s="96"/>
      <c r="K59" s="37"/>
      <c r="L59" s="37"/>
      <c r="M59" s="204">
        <v>0</v>
      </c>
      <c r="N59" s="252">
        <v>11</v>
      </c>
      <c r="O59" s="253">
        <v>649</v>
      </c>
      <c r="P59" s="253">
        <v>452</v>
      </c>
      <c r="Q59" s="154">
        <v>0</v>
      </c>
      <c r="R59" s="37">
        <v>0</v>
      </c>
      <c r="S59" s="37">
        <v>0</v>
      </c>
      <c r="T59" s="37">
        <v>0</v>
      </c>
      <c r="U59" s="203" t="s">
        <v>88</v>
      </c>
      <c r="V59" s="292">
        <v>0</v>
      </c>
      <c r="W59" s="287">
        <v>0</v>
      </c>
      <c r="X59" s="287">
        <v>0</v>
      </c>
      <c r="Y59" s="154"/>
      <c r="Z59" s="104">
        <v>8</v>
      </c>
      <c r="AA59" s="61">
        <v>509.16695</v>
      </c>
      <c r="AB59" s="61">
        <v>464.91844790000005</v>
      </c>
      <c r="AC59" s="154">
        <v>0.003819696883575105</v>
      </c>
      <c r="AD59" s="51">
        <v>0</v>
      </c>
      <c r="AE59" s="206">
        <v>0</v>
      </c>
      <c r="AF59" s="61">
        <v>0</v>
      </c>
      <c r="AG59" s="154">
        <v>0</v>
      </c>
      <c r="AH59" s="74">
        <v>0</v>
      </c>
      <c r="AI59" s="75">
        <v>0</v>
      </c>
      <c r="AJ59" s="75">
        <v>0</v>
      </c>
      <c r="AK59" s="80">
        <v>0</v>
      </c>
      <c r="AL59" s="66">
        <v>0</v>
      </c>
      <c r="AM59" s="66">
        <v>0</v>
      </c>
      <c r="AN59" s="66">
        <v>0</v>
      </c>
      <c r="AO59" s="154">
        <v>0</v>
      </c>
      <c r="AP59" s="3"/>
    </row>
    <row r="60" spans="1:51" s="41" customFormat="1" ht="15.75">
      <c r="A60" s="132" t="s">
        <v>69</v>
      </c>
      <c r="B60" s="132"/>
      <c r="C60" s="188"/>
      <c r="D60" s="188"/>
      <c r="E60" s="187">
        <v>1</v>
      </c>
      <c r="F60" s="261">
        <f>SUM(F61:F64)</f>
        <v>505</v>
      </c>
      <c r="G60" s="282">
        <f>SUM(G61:G64)</f>
        <v>51641</v>
      </c>
      <c r="H60" s="227">
        <v>39356</v>
      </c>
      <c r="I60" s="194">
        <v>1</v>
      </c>
      <c r="J60" s="97">
        <v>1179</v>
      </c>
      <c r="K60" s="97">
        <v>87268.51300999997</v>
      </c>
      <c r="L60" s="97">
        <v>76348.4472404</v>
      </c>
      <c r="M60" s="228">
        <v>1</v>
      </c>
      <c r="N60" s="283">
        <f>SUM(N61:N64)</f>
        <v>205</v>
      </c>
      <c r="O60" s="283">
        <f>SUM(O61:O64)</f>
        <v>19432</v>
      </c>
      <c r="P60" s="283">
        <f>SUM(P61:P64)</f>
        <v>13060</v>
      </c>
      <c r="Q60" s="138">
        <v>1</v>
      </c>
      <c r="R60" s="188">
        <v>676</v>
      </c>
      <c r="S60" s="188">
        <v>132758</v>
      </c>
      <c r="T60" s="188">
        <v>108268</v>
      </c>
      <c r="U60" s="194">
        <v>1</v>
      </c>
      <c r="V60" s="284">
        <f>+V61+V62</f>
        <v>10316</v>
      </c>
      <c r="W60" s="285">
        <v>15758119.59</v>
      </c>
      <c r="X60" s="285">
        <v>14753888.04</v>
      </c>
      <c r="Y60" s="138">
        <v>1.0000105343627934</v>
      </c>
      <c r="Z60" s="188">
        <v>1305</v>
      </c>
      <c r="AA60" s="142">
        <v>133300.35485000003</v>
      </c>
      <c r="AB60" s="142">
        <v>107100.31575984409</v>
      </c>
      <c r="AC60" s="138">
        <v>1.0000000000000016</v>
      </c>
      <c r="AD60" s="188">
        <f>AD61+AD62+AD63+AD64</f>
        <v>6042</v>
      </c>
      <c r="AE60" s="229">
        <f>AE61+AE62+AE63+AE64</f>
        <v>20200</v>
      </c>
      <c r="AF60" s="142">
        <v>17648</v>
      </c>
      <c r="AG60" s="194">
        <v>1</v>
      </c>
      <c r="AH60" s="108">
        <f>AH61+AH62+AH63</f>
        <v>235</v>
      </c>
      <c r="AI60" s="109">
        <f>AI61+AI62+AI63</f>
        <v>38655</v>
      </c>
      <c r="AJ60" s="109">
        <f>AJ61+AJ62+AJ63</f>
        <v>31371</v>
      </c>
      <c r="AK60" s="86">
        <v>1</v>
      </c>
      <c r="AL60" s="111">
        <f>AL61+AL62</f>
        <v>20553</v>
      </c>
      <c r="AM60" s="119">
        <f>AM61+AM62</f>
        <v>27051.34681</v>
      </c>
      <c r="AN60" s="119">
        <f>AN61+AN62</f>
        <v>26678.79046</v>
      </c>
      <c r="AO60" s="138">
        <v>1.000000000127173</v>
      </c>
      <c r="AP60" s="39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42" ht="15.75">
      <c r="A61" s="120" t="s">
        <v>70</v>
      </c>
      <c r="B61" s="44">
        <v>16</v>
      </c>
      <c r="C61" s="37">
        <v>1000</v>
      </c>
      <c r="D61" s="37">
        <v>800</v>
      </c>
      <c r="E61" s="204">
        <v>0.061667488899852</v>
      </c>
      <c r="F61" s="273">
        <v>35</v>
      </c>
      <c r="G61" s="221">
        <v>2502</v>
      </c>
      <c r="H61" s="221">
        <v>1726</v>
      </c>
      <c r="I61" s="154">
        <v>0.048449875099242846</v>
      </c>
      <c r="J61" s="96">
        <v>40</v>
      </c>
      <c r="K61" s="37">
        <v>2649.7572200000004</v>
      </c>
      <c r="L61" s="37">
        <v>2246.1899800000006</v>
      </c>
      <c r="M61" s="204">
        <v>0.030363267673603752</v>
      </c>
      <c r="N61" s="256">
        <v>50</v>
      </c>
      <c r="O61" s="257">
        <v>4436</v>
      </c>
      <c r="P61" s="257">
        <v>2930</v>
      </c>
      <c r="Q61" s="154">
        <v>0.2282832441333882</v>
      </c>
      <c r="R61" s="37">
        <v>32</v>
      </c>
      <c r="S61" s="37">
        <v>3460</v>
      </c>
      <c r="T61" s="37">
        <v>3110</v>
      </c>
      <c r="U61" s="203">
        <v>0.02606245951279772</v>
      </c>
      <c r="V61" s="292">
        <v>10040</v>
      </c>
      <c r="W61" s="293">
        <v>14855529.61</v>
      </c>
      <c r="X61" s="293">
        <v>13893102.08</v>
      </c>
      <c r="Y61" s="154">
        <v>0.9427321590429941</v>
      </c>
      <c r="Z61" s="104">
        <v>86</v>
      </c>
      <c r="AA61" s="61">
        <v>5199.64153</v>
      </c>
      <c r="AB61" s="61">
        <v>3715.77244</v>
      </c>
      <c r="AC61" s="154">
        <v>0.03900695940270414</v>
      </c>
      <c r="AD61" s="51">
        <v>5609</v>
      </c>
      <c r="AE61" s="206">
        <v>10569</v>
      </c>
      <c r="AF61" s="61">
        <v>9801</v>
      </c>
      <c r="AG61" s="154">
        <v>0.5232178217821782</v>
      </c>
      <c r="AH61" s="74">
        <v>5</v>
      </c>
      <c r="AI61" s="75">
        <v>919</v>
      </c>
      <c r="AJ61" s="75">
        <v>817</v>
      </c>
      <c r="AK61" s="80">
        <v>0.023774414694088735</v>
      </c>
      <c r="AL61" s="66">
        <v>20116</v>
      </c>
      <c r="AM61" s="66">
        <v>25181.50243</v>
      </c>
      <c r="AN61" s="66">
        <v>24958.01479</v>
      </c>
      <c r="AO61" s="154">
        <v>0.9308779562832572</v>
      </c>
      <c r="AP61" s="3"/>
    </row>
    <row r="62" spans="1:42" ht="15.75">
      <c r="A62" s="120" t="s">
        <v>71</v>
      </c>
      <c r="B62" s="44">
        <v>95</v>
      </c>
      <c r="C62" s="37">
        <v>15216</v>
      </c>
      <c r="D62" s="37">
        <v>12552</v>
      </c>
      <c r="E62" s="204">
        <v>0.938332511100148</v>
      </c>
      <c r="F62" s="273">
        <v>458</v>
      </c>
      <c r="G62" s="221">
        <v>47881</v>
      </c>
      <c r="H62" s="221">
        <v>36668</v>
      </c>
      <c r="I62" s="154">
        <v>0.9271896361418253</v>
      </c>
      <c r="J62" s="98">
        <v>1139</v>
      </c>
      <c r="K62" s="37">
        <v>84618.75578999997</v>
      </c>
      <c r="L62" s="37">
        <v>74102.2572604</v>
      </c>
      <c r="M62" s="204">
        <v>0.9696367323263962</v>
      </c>
      <c r="N62" s="256">
        <v>154</v>
      </c>
      <c r="O62" s="69">
        <v>14727</v>
      </c>
      <c r="P62" s="83">
        <v>9926</v>
      </c>
      <c r="Q62" s="154">
        <v>0.2282832441333882</v>
      </c>
      <c r="R62" s="37">
        <v>398</v>
      </c>
      <c r="S62" s="37">
        <v>57209</v>
      </c>
      <c r="T62" s="37">
        <v>45906</v>
      </c>
      <c r="U62" s="203">
        <v>0.4309269497883367</v>
      </c>
      <c r="V62" s="294">
        <v>276</v>
      </c>
      <c r="W62" s="295">
        <v>902589.98</v>
      </c>
      <c r="X62" s="295">
        <v>860785.96</v>
      </c>
      <c r="Y62" s="154">
        <v>0.057278375319799374</v>
      </c>
      <c r="Z62" s="104">
        <v>734</v>
      </c>
      <c r="AA62" s="61">
        <v>83503.84789999995</v>
      </c>
      <c r="AB62" s="61">
        <v>65663.96150501604</v>
      </c>
      <c r="AC62" s="154">
        <v>0.6264338005248757</v>
      </c>
      <c r="AD62" s="53">
        <v>433</v>
      </c>
      <c r="AE62" s="231">
        <v>9631</v>
      </c>
      <c r="AF62" s="62">
        <v>7847</v>
      </c>
      <c r="AG62" s="154">
        <v>0.47678217821782176</v>
      </c>
      <c r="AH62" s="76">
        <v>225</v>
      </c>
      <c r="AI62" s="77">
        <v>26884</v>
      </c>
      <c r="AJ62" s="77">
        <v>23409</v>
      </c>
      <c r="AK62" s="80">
        <v>0.6954857068943215</v>
      </c>
      <c r="AL62" s="66">
        <v>437</v>
      </c>
      <c r="AM62" s="66">
        <v>1869.84438</v>
      </c>
      <c r="AN62" s="66">
        <v>1720.77567</v>
      </c>
      <c r="AO62" s="154">
        <v>0.06912204384391588</v>
      </c>
      <c r="AP62" s="3"/>
    </row>
    <row r="63" spans="1:42" ht="15.75">
      <c r="A63" s="120" t="s">
        <v>72</v>
      </c>
      <c r="B63" s="44">
        <v>0</v>
      </c>
      <c r="C63" s="37">
        <v>0</v>
      </c>
      <c r="D63" s="37">
        <v>0</v>
      </c>
      <c r="E63" s="204" t="s">
        <v>88</v>
      </c>
      <c r="F63" s="273">
        <v>12</v>
      </c>
      <c r="G63" s="221">
        <v>1258</v>
      </c>
      <c r="H63" s="221">
        <v>962</v>
      </c>
      <c r="I63" s="154">
        <v>0.024360488758931858</v>
      </c>
      <c r="J63" s="96">
        <v>0</v>
      </c>
      <c r="K63" s="37">
        <v>0</v>
      </c>
      <c r="L63" s="37">
        <v>0</v>
      </c>
      <c r="M63" s="204">
        <v>0</v>
      </c>
      <c r="N63" s="252">
        <v>1</v>
      </c>
      <c r="O63" s="253">
        <v>269</v>
      </c>
      <c r="P63" s="253">
        <v>204</v>
      </c>
      <c r="Q63" s="154">
        <v>0.013843145327295183</v>
      </c>
      <c r="R63" s="37">
        <v>246</v>
      </c>
      <c r="S63" s="37">
        <v>72089</v>
      </c>
      <c r="T63" s="37">
        <v>59252</v>
      </c>
      <c r="U63" s="203">
        <v>0.5430105906988656</v>
      </c>
      <c r="V63" s="292">
        <v>0</v>
      </c>
      <c r="W63" s="280">
        <v>0</v>
      </c>
      <c r="X63" s="280">
        <v>0</v>
      </c>
      <c r="Y63" s="154">
        <v>0</v>
      </c>
      <c r="Z63" s="104">
        <v>485</v>
      </c>
      <c r="AA63" s="61">
        <v>44596.86542000009</v>
      </c>
      <c r="AB63" s="61">
        <v>37720.581814828045</v>
      </c>
      <c r="AC63" s="154">
        <v>0.33455924007242166</v>
      </c>
      <c r="AD63" s="51">
        <v>0</v>
      </c>
      <c r="AE63" s="206">
        <v>0</v>
      </c>
      <c r="AF63" s="61">
        <v>0</v>
      </c>
      <c r="AG63" s="154">
        <v>0</v>
      </c>
      <c r="AH63" s="74">
        <v>5</v>
      </c>
      <c r="AI63" s="75">
        <v>10852</v>
      </c>
      <c r="AJ63" s="75">
        <v>7145</v>
      </c>
      <c r="AK63" s="80">
        <v>0</v>
      </c>
      <c r="AL63" s="66">
        <v>0</v>
      </c>
      <c r="AM63" s="66">
        <v>0</v>
      </c>
      <c r="AN63" s="66">
        <v>0</v>
      </c>
      <c r="AO63" s="154">
        <v>0</v>
      </c>
      <c r="AP63" s="3"/>
    </row>
    <row r="64" spans="1:42" ht="15.75">
      <c r="A64" s="120" t="s">
        <v>73</v>
      </c>
      <c r="B64" s="44">
        <v>0</v>
      </c>
      <c r="C64" s="37">
        <v>0</v>
      </c>
      <c r="D64" s="37">
        <v>0</v>
      </c>
      <c r="E64" s="204" t="s">
        <v>88</v>
      </c>
      <c r="F64" s="273">
        <v>0</v>
      </c>
      <c r="G64" s="180">
        <v>0</v>
      </c>
      <c r="H64" s="180">
        <v>0</v>
      </c>
      <c r="I64" s="154">
        <v>0</v>
      </c>
      <c r="J64" s="96">
        <v>0</v>
      </c>
      <c r="K64" s="37">
        <v>0</v>
      </c>
      <c r="L64" s="37">
        <v>0</v>
      </c>
      <c r="M64" s="204">
        <v>0</v>
      </c>
      <c r="N64" s="252">
        <v>0</v>
      </c>
      <c r="O64" s="253">
        <v>0</v>
      </c>
      <c r="P64" s="253">
        <v>0</v>
      </c>
      <c r="Q64" s="154">
        <v>0</v>
      </c>
      <c r="R64" s="44">
        <v>0</v>
      </c>
      <c r="S64" s="37">
        <v>0</v>
      </c>
      <c r="T64" s="37">
        <v>0</v>
      </c>
      <c r="U64" s="203">
        <v>0</v>
      </c>
      <c r="V64" s="292">
        <v>0</v>
      </c>
      <c r="W64" s="280">
        <v>0</v>
      </c>
      <c r="X64" s="280">
        <v>0</v>
      </c>
      <c r="Y64" s="154">
        <v>0</v>
      </c>
      <c r="Z64" s="104">
        <v>0</v>
      </c>
      <c r="AA64" s="61">
        <v>0</v>
      </c>
      <c r="AB64" s="61">
        <v>0</v>
      </c>
      <c r="AC64" s="154">
        <v>0</v>
      </c>
      <c r="AD64" s="51">
        <v>0</v>
      </c>
      <c r="AE64" s="206">
        <v>0</v>
      </c>
      <c r="AF64" s="61">
        <v>0</v>
      </c>
      <c r="AG64" s="154">
        <v>0</v>
      </c>
      <c r="AH64" s="74">
        <v>0</v>
      </c>
      <c r="AI64" s="75">
        <v>0</v>
      </c>
      <c r="AJ64" s="75">
        <v>0</v>
      </c>
      <c r="AK64" s="80">
        <v>0</v>
      </c>
      <c r="AL64" s="66">
        <v>0</v>
      </c>
      <c r="AM64" s="66">
        <v>0</v>
      </c>
      <c r="AN64" s="66">
        <v>0</v>
      </c>
      <c r="AO64" s="154">
        <v>0</v>
      </c>
      <c r="AP64" s="3"/>
    </row>
    <row r="65" spans="1:51" s="41" customFormat="1" ht="15.75">
      <c r="A65" s="132" t="s">
        <v>14</v>
      </c>
      <c r="B65" s="183"/>
      <c r="C65" s="232"/>
      <c r="D65" s="232"/>
      <c r="E65" s="172"/>
      <c r="F65" s="296">
        <v>0</v>
      </c>
      <c r="G65" s="297">
        <v>0</v>
      </c>
      <c r="H65" s="233">
        <v>0</v>
      </c>
      <c r="I65" s="194">
        <v>0</v>
      </c>
      <c r="J65" s="99">
        <v>0</v>
      </c>
      <c r="K65" s="97">
        <v>0</v>
      </c>
      <c r="L65" s="97">
        <v>0</v>
      </c>
      <c r="M65" s="172">
        <v>0</v>
      </c>
      <c r="N65" s="245">
        <v>0</v>
      </c>
      <c r="O65" s="277">
        <v>0</v>
      </c>
      <c r="P65" s="277">
        <v>0</v>
      </c>
      <c r="Q65" s="138">
        <v>0</v>
      </c>
      <c r="R65" s="132"/>
      <c r="S65" s="97"/>
      <c r="T65" s="97"/>
      <c r="U65" s="138"/>
      <c r="V65" s="284">
        <v>0</v>
      </c>
      <c r="W65" s="278">
        <v>0</v>
      </c>
      <c r="X65" s="278">
        <v>0</v>
      </c>
      <c r="Y65" s="138">
        <v>0</v>
      </c>
      <c r="Z65" s="167">
        <v>1</v>
      </c>
      <c r="AA65" s="142">
        <v>7496.80565</v>
      </c>
      <c r="AB65" s="142">
        <v>7496.80565</v>
      </c>
      <c r="AC65" s="138">
        <v>1</v>
      </c>
      <c r="AD65" s="49">
        <v>0</v>
      </c>
      <c r="AE65" s="223">
        <v>0</v>
      </c>
      <c r="AF65" s="190">
        <v>0</v>
      </c>
      <c r="AG65" s="138">
        <v>0</v>
      </c>
      <c r="AH65" s="108"/>
      <c r="AI65" s="109"/>
      <c r="AJ65" s="109"/>
      <c r="AK65" s="110" t="s">
        <v>88</v>
      </c>
      <c r="AL65" s="111">
        <v>0</v>
      </c>
      <c r="AM65" s="109">
        <v>0</v>
      </c>
      <c r="AN65" s="109">
        <v>0</v>
      </c>
      <c r="AO65" s="138">
        <v>0</v>
      </c>
      <c r="AP65" s="39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1" s="41" customFormat="1" ht="15.75">
      <c r="A66" s="132" t="s">
        <v>46</v>
      </c>
      <c r="B66" s="183"/>
      <c r="C66" s="185"/>
      <c r="D66" s="185"/>
      <c r="E66" s="187">
        <v>1</v>
      </c>
      <c r="F66" s="244">
        <f>SUM(F67:F72)</f>
        <v>0</v>
      </c>
      <c r="G66" s="279">
        <f>SUM(G67:G72)</f>
        <v>0</v>
      </c>
      <c r="H66" s="233">
        <v>0</v>
      </c>
      <c r="I66" s="194">
        <v>0</v>
      </c>
      <c r="J66" s="99">
        <v>0</v>
      </c>
      <c r="K66" s="97">
        <v>0</v>
      </c>
      <c r="L66" s="97">
        <v>0</v>
      </c>
      <c r="M66" s="228">
        <v>0</v>
      </c>
      <c r="N66" s="245">
        <f>N67+N68+N69+N70+N71+N72</f>
        <v>1</v>
      </c>
      <c r="O66" s="245">
        <f>O67+O68+O69+O70+O71+O72</f>
        <v>1350</v>
      </c>
      <c r="P66" s="245">
        <f>P67+P68+P69+P70+P71+P72</f>
        <v>1080</v>
      </c>
      <c r="Q66" s="194">
        <v>1</v>
      </c>
      <c r="R66" s="188">
        <v>0</v>
      </c>
      <c r="S66" s="188">
        <v>0</v>
      </c>
      <c r="T66" s="188">
        <v>0</v>
      </c>
      <c r="U66" s="194">
        <v>0</v>
      </c>
      <c r="V66" s="284">
        <v>0</v>
      </c>
      <c r="W66" s="283">
        <v>0</v>
      </c>
      <c r="X66" s="283">
        <v>0</v>
      </c>
      <c r="Y66" s="138">
        <v>0</v>
      </c>
      <c r="Z66" s="167">
        <v>1</v>
      </c>
      <c r="AA66" s="142">
        <v>7496.80565</v>
      </c>
      <c r="AB66" s="142">
        <v>7496.80565</v>
      </c>
      <c r="AC66" s="194">
        <v>1</v>
      </c>
      <c r="AD66" s="185">
        <f>AD67+AD68+AD69+AD70+AD71+AD72</f>
        <v>4</v>
      </c>
      <c r="AE66" s="234">
        <f>AE67+AE68+AE69+AE70+AE71+AE72</f>
        <v>1517</v>
      </c>
      <c r="AF66" s="190">
        <v>1280</v>
      </c>
      <c r="AG66" s="194">
        <v>1</v>
      </c>
      <c r="AH66" s="69">
        <f>AH72</f>
        <v>0</v>
      </c>
      <c r="AI66" s="70">
        <f>AI72</f>
        <v>0</v>
      </c>
      <c r="AJ66" s="70">
        <f>AJ72</f>
        <v>0</v>
      </c>
      <c r="AK66" s="86">
        <v>0</v>
      </c>
      <c r="AL66" s="72">
        <f>AL67+AL68+AL69+AL70+AL71+AL72</f>
        <v>0</v>
      </c>
      <c r="AM66" s="73">
        <f>AM67+AM68+AM69+AM70+AM71+AM72</f>
        <v>0</v>
      </c>
      <c r="AN66" s="73">
        <f>AN67+AN68+AN69+AN70+AN71+AN72</f>
        <v>0</v>
      </c>
      <c r="AO66" s="138">
        <v>0</v>
      </c>
      <c r="AP66" s="39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42" ht="15.75">
      <c r="A67" s="120" t="s">
        <v>47</v>
      </c>
      <c r="B67" s="44">
        <v>0</v>
      </c>
      <c r="C67" s="37">
        <v>0</v>
      </c>
      <c r="D67" s="37">
        <v>0</v>
      </c>
      <c r="E67" s="204" t="s">
        <v>88</v>
      </c>
      <c r="F67" s="273">
        <v>0</v>
      </c>
      <c r="G67" s="180">
        <v>0</v>
      </c>
      <c r="H67" s="180">
        <v>0</v>
      </c>
      <c r="I67" s="154">
        <v>0</v>
      </c>
      <c r="J67" s="96">
        <v>0</v>
      </c>
      <c r="K67" s="37">
        <v>0</v>
      </c>
      <c r="L67" s="37">
        <v>0</v>
      </c>
      <c r="M67" s="204">
        <v>0</v>
      </c>
      <c r="N67" s="252">
        <v>0</v>
      </c>
      <c r="O67" s="253">
        <v>0</v>
      </c>
      <c r="P67" s="253">
        <v>0</v>
      </c>
      <c r="Q67" s="38">
        <v>0</v>
      </c>
      <c r="R67" s="37">
        <v>0</v>
      </c>
      <c r="S67" s="37">
        <v>0</v>
      </c>
      <c r="T67" s="37">
        <v>0</v>
      </c>
      <c r="U67" s="203">
        <v>0</v>
      </c>
      <c r="V67" s="292">
        <v>0</v>
      </c>
      <c r="W67" s="280">
        <v>0</v>
      </c>
      <c r="X67" s="280">
        <v>0</v>
      </c>
      <c r="Y67" s="154">
        <v>0</v>
      </c>
      <c r="Z67" s="104">
        <v>1</v>
      </c>
      <c r="AA67" s="61">
        <v>7496.80565</v>
      </c>
      <c r="AB67" s="61">
        <v>7496.80565</v>
      </c>
      <c r="AC67" s="154">
        <v>1</v>
      </c>
      <c r="AD67" s="51">
        <v>1</v>
      </c>
      <c r="AE67" s="206">
        <v>220</v>
      </c>
      <c r="AF67" s="61">
        <v>120</v>
      </c>
      <c r="AG67" s="203">
        <v>0.14502307185234015</v>
      </c>
      <c r="AH67" s="74">
        <v>0</v>
      </c>
      <c r="AI67" s="75">
        <v>0</v>
      </c>
      <c r="AJ67" s="75">
        <v>0</v>
      </c>
      <c r="AK67" s="79">
        <v>0</v>
      </c>
      <c r="AL67" s="66">
        <v>0</v>
      </c>
      <c r="AM67" s="66">
        <v>0</v>
      </c>
      <c r="AN67" s="66">
        <v>0</v>
      </c>
      <c r="AO67" s="154">
        <v>0</v>
      </c>
      <c r="AP67" s="3"/>
    </row>
    <row r="68" spans="1:42" ht="15.75">
      <c r="A68" s="120" t="s">
        <v>74</v>
      </c>
      <c r="B68" s="235">
        <v>0</v>
      </c>
      <c r="C68" s="37">
        <v>0</v>
      </c>
      <c r="D68" s="37">
        <v>0</v>
      </c>
      <c r="E68" s="204" t="s">
        <v>88</v>
      </c>
      <c r="F68" s="273">
        <v>0</v>
      </c>
      <c r="G68" s="180">
        <v>0</v>
      </c>
      <c r="H68" s="180">
        <v>0</v>
      </c>
      <c r="I68" s="154">
        <v>0</v>
      </c>
      <c r="J68" s="96">
        <v>0</v>
      </c>
      <c r="K68" s="37">
        <v>0</v>
      </c>
      <c r="L68" s="37">
        <v>0</v>
      </c>
      <c r="M68" s="204">
        <v>0</v>
      </c>
      <c r="N68" s="252">
        <v>0</v>
      </c>
      <c r="O68" s="253">
        <v>0</v>
      </c>
      <c r="P68" s="253">
        <v>0</v>
      </c>
      <c r="Q68" s="154">
        <v>0</v>
      </c>
      <c r="R68" s="37">
        <v>0</v>
      </c>
      <c r="S68" s="37">
        <v>0</v>
      </c>
      <c r="T68" s="37">
        <v>0</v>
      </c>
      <c r="U68" s="203">
        <v>0</v>
      </c>
      <c r="V68" s="292">
        <v>0</v>
      </c>
      <c r="W68" s="280">
        <v>0</v>
      </c>
      <c r="X68" s="280">
        <v>0</v>
      </c>
      <c r="Y68" s="154">
        <v>0</v>
      </c>
      <c r="Z68" s="104">
        <v>0</v>
      </c>
      <c r="AA68" s="61">
        <v>0</v>
      </c>
      <c r="AB68" s="61">
        <v>0</v>
      </c>
      <c r="AC68" s="154">
        <v>0</v>
      </c>
      <c r="AD68" s="51">
        <v>1</v>
      </c>
      <c r="AE68" s="206">
        <v>530</v>
      </c>
      <c r="AF68" s="61">
        <v>530</v>
      </c>
      <c r="AG68" s="203">
        <v>0.34937376400791037</v>
      </c>
      <c r="AH68" s="74">
        <v>0</v>
      </c>
      <c r="AI68" s="75">
        <v>0</v>
      </c>
      <c r="AJ68" s="75">
        <v>0</v>
      </c>
      <c r="AK68" s="79">
        <v>0</v>
      </c>
      <c r="AL68" s="66">
        <v>0</v>
      </c>
      <c r="AM68" s="66">
        <v>0</v>
      </c>
      <c r="AN68" s="66">
        <v>0</v>
      </c>
      <c r="AO68" s="154">
        <v>0</v>
      </c>
      <c r="AP68" s="3"/>
    </row>
    <row r="69" spans="1:42" ht="15.75">
      <c r="A69" s="120" t="s">
        <v>48</v>
      </c>
      <c r="B69" s="44">
        <v>0</v>
      </c>
      <c r="C69" s="37">
        <v>0</v>
      </c>
      <c r="D69" s="37">
        <v>0</v>
      </c>
      <c r="E69" s="204" t="s">
        <v>88</v>
      </c>
      <c r="F69" s="273">
        <v>0</v>
      </c>
      <c r="G69" s="180">
        <v>0</v>
      </c>
      <c r="H69" s="180">
        <v>0</v>
      </c>
      <c r="I69" s="154">
        <v>0</v>
      </c>
      <c r="J69" s="96">
        <v>0</v>
      </c>
      <c r="K69" s="37">
        <v>0</v>
      </c>
      <c r="L69" s="37">
        <v>0</v>
      </c>
      <c r="M69" s="204">
        <v>0</v>
      </c>
      <c r="N69" s="252">
        <v>1</v>
      </c>
      <c r="O69" s="253">
        <v>1350</v>
      </c>
      <c r="P69" s="253">
        <v>1080</v>
      </c>
      <c r="Q69" s="38">
        <v>1</v>
      </c>
      <c r="R69" s="37">
        <v>0</v>
      </c>
      <c r="S69" s="37">
        <v>0</v>
      </c>
      <c r="T69" s="37">
        <v>0</v>
      </c>
      <c r="U69" s="203">
        <v>0</v>
      </c>
      <c r="V69" s="292">
        <v>0</v>
      </c>
      <c r="W69" s="280">
        <v>0</v>
      </c>
      <c r="X69" s="280">
        <v>0</v>
      </c>
      <c r="Y69" s="154">
        <v>0</v>
      </c>
      <c r="Z69" s="104">
        <v>0</v>
      </c>
      <c r="AA69" s="61">
        <v>0</v>
      </c>
      <c r="AB69" s="61">
        <v>0</v>
      </c>
      <c r="AC69" s="154">
        <v>0</v>
      </c>
      <c r="AD69" s="51">
        <v>1</v>
      </c>
      <c r="AE69" s="206">
        <v>687</v>
      </c>
      <c r="AF69" s="61">
        <v>550</v>
      </c>
      <c r="AG69" s="203">
        <v>0.45286750164798945</v>
      </c>
      <c r="AH69" s="74">
        <v>0</v>
      </c>
      <c r="AI69" s="75">
        <v>0</v>
      </c>
      <c r="AJ69" s="75">
        <v>0</v>
      </c>
      <c r="AK69" s="79">
        <v>0</v>
      </c>
      <c r="AL69" s="66">
        <v>0</v>
      </c>
      <c r="AM69" s="66">
        <v>0</v>
      </c>
      <c r="AN69" s="66">
        <v>0</v>
      </c>
      <c r="AO69" s="154">
        <v>0</v>
      </c>
      <c r="AP69" s="3"/>
    </row>
    <row r="70" spans="1:42" ht="15.75">
      <c r="A70" s="120" t="s">
        <v>49</v>
      </c>
      <c r="B70" s="44">
        <v>0</v>
      </c>
      <c r="C70" s="37">
        <v>0</v>
      </c>
      <c r="D70" s="37">
        <v>0</v>
      </c>
      <c r="E70" s="204" t="s">
        <v>88</v>
      </c>
      <c r="F70" s="273">
        <v>0</v>
      </c>
      <c r="G70" s="180">
        <v>0</v>
      </c>
      <c r="H70" s="180">
        <v>0</v>
      </c>
      <c r="I70" s="154">
        <v>0</v>
      </c>
      <c r="J70" s="96">
        <v>0</v>
      </c>
      <c r="K70" s="37">
        <v>0</v>
      </c>
      <c r="L70" s="37">
        <v>0</v>
      </c>
      <c r="M70" s="204">
        <v>0</v>
      </c>
      <c r="N70" s="252">
        <v>0</v>
      </c>
      <c r="O70" s="253">
        <v>0</v>
      </c>
      <c r="P70" s="253">
        <v>0</v>
      </c>
      <c r="Q70" s="154">
        <v>0</v>
      </c>
      <c r="R70" s="37">
        <v>0</v>
      </c>
      <c r="S70" s="37">
        <v>0</v>
      </c>
      <c r="T70" s="37">
        <v>0</v>
      </c>
      <c r="U70" s="203">
        <v>0</v>
      </c>
      <c r="V70" s="292">
        <v>0</v>
      </c>
      <c r="W70" s="280">
        <v>0</v>
      </c>
      <c r="X70" s="280">
        <v>0</v>
      </c>
      <c r="Y70" s="154">
        <v>0</v>
      </c>
      <c r="Z70" s="104">
        <v>0</v>
      </c>
      <c r="AA70" s="61">
        <v>0</v>
      </c>
      <c r="AB70" s="61">
        <v>0</v>
      </c>
      <c r="AC70" s="154">
        <v>0</v>
      </c>
      <c r="AD70" s="51">
        <v>1</v>
      </c>
      <c r="AE70" s="206">
        <v>80</v>
      </c>
      <c r="AF70" s="61">
        <v>80</v>
      </c>
      <c r="AG70" s="203">
        <v>0.05273566249176005</v>
      </c>
      <c r="AH70" s="74">
        <v>0</v>
      </c>
      <c r="AI70" s="75">
        <v>0</v>
      </c>
      <c r="AJ70" s="75">
        <v>0</v>
      </c>
      <c r="AK70" s="79">
        <v>0</v>
      </c>
      <c r="AL70" s="66">
        <v>0</v>
      </c>
      <c r="AM70" s="66">
        <v>0</v>
      </c>
      <c r="AN70" s="66">
        <v>0</v>
      </c>
      <c r="AO70" s="154">
        <v>0</v>
      </c>
      <c r="AP70" s="3"/>
    </row>
    <row r="71" spans="1:42" ht="15.75">
      <c r="A71" s="120" t="s">
        <v>75</v>
      </c>
      <c r="B71" s="44">
        <v>0</v>
      </c>
      <c r="C71" s="37">
        <v>0</v>
      </c>
      <c r="D71" s="37">
        <v>0</v>
      </c>
      <c r="E71" s="204" t="s">
        <v>88</v>
      </c>
      <c r="F71" s="273">
        <v>0</v>
      </c>
      <c r="G71" s="180">
        <v>0</v>
      </c>
      <c r="H71" s="180">
        <v>0</v>
      </c>
      <c r="I71" s="154">
        <v>0</v>
      </c>
      <c r="J71" s="96">
        <v>0</v>
      </c>
      <c r="K71" s="37">
        <v>0</v>
      </c>
      <c r="L71" s="37">
        <v>0</v>
      </c>
      <c r="M71" s="204">
        <v>0</v>
      </c>
      <c r="N71" s="252">
        <v>0</v>
      </c>
      <c r="O71" s="253">
        <v>0</v>
      </c>
      <c r="P71" s="253">
        <v>0</v>
      </c>
      <c r="Q71" s="154">
        <v>0</v>
      </c>
      <c r="R71" s="37">
        <v>0</v>
      </c>
      <c r="S71" s="37">
        <v>0</v>
      </c>
      <c r="T71" s="37">
        <v>0</v>
      </c>
      <c r="U71" s="203">
        <v>0</v>
      </c>
      <c r="V71" s="292">
        <v>0</v>
      </c>
      <c r="W71" s="280">
        <v>0</v>
      </c>
      <c r="X71" s="280">
        <v>0</v>
      </c>
      <c r="Y71" s="154">
        <v>0</v>
      </c>
      <c r="Z71" s="104">
        <v>0</v>
      </c>
      <c r="AA71" s="61">
        <v>0</v>
      </c>
      <c r="AB71" s="61">
        <v>0</v>
      </c>
      <c r="AC71" s="154">
        <v>0</v>
      </c>
      <c r="AD71" s="51">
        <v>0</v>
      </c>
      <c r="AE71" s="206">
        <v>0</v>
      </c>
      <c r="AF71" s="61">
        <v>0</v>
      </c>
      <c r="AG71" s="203">
        <v>0</v>
      </c>
      <c r="AH71" s="74">
        <v>0</v>
      </c>
      <c r="AI71" s="75">
        <v>0</v>
      </c>
      <c r="AJ71" s="75">
        <v>0</v>
      </c>
      <c r="AK71" s="79">
        <v>0</v>
      </c>
      <c r="AL71" s="66">
        <v>0</v>
      </c>
      <c r="AM71" s="66">
        <v>0</v>
      </c>
      <c r="AN71" s="66">
        <v>0</v>
      </c>
      <c r="AO71" s="154">
        <v>0</v>
      </c>
      <c r="AP71" s="3"/>
    </row>
    <row r="72" spans="1:42" ht="15.75">
      <c r="A72" s="120" t="s">
        <v>76</v>
      </c>
      <c r="B72" s="44">
        <v>2</v>
      </c>
      <c r="C72" s="37">
        <v>1223</v>
      </c>
      <c r="D72" s="37">
        <v>663</v>
      </c>
      <c r="E72" s="204">
        <v>1</v>
      </c>
      <c r="F72" s="273">
        <v>0</v>
      </c>
      <c r="G72" s="178">
        <v>0</v>
      </c>
      <c r="H72" s="180">
        <v>0</v>
      </c>
      <c r="I72" s="154">
        <v>0</v>
      </c>
      <c r="J72" s="96">
        <v>0</v>
      </c>
      <c r="K72" s="37">
        <v>0</v>
      </c>
      <c r="L72" s="37">
        <v>0</v>
      </c>
      <c r="M72" s="204">
        <v>0</v>
      </c>
      <c r="N72" s="252">
        <v>0</v>
      </c>
      <c r="O72" s="253">
        <v>0</v>
      </c>
      <c r="P72" s="253">
        <v>0</v>
      </c>
      <c r="Q72" s="154">
        <v>0</v>
      </c>
      <c r="R72" s="37">
        <v>0</v>
      </c>
      <c r="S72" s="37">
        <v>0</v>
      </c>
      <c r="T72" s="37">
        <v>0</v>
      </c>
      <c r="U72" s="203">
        <v>0</v>
      </c>
      <c r="V72" s="292">
        <v>0</v>
      </c>
      <c r="W72" s="287">
        <v>0</v>
      </c>
      <c r="X72" s="287">
        <v>0</v>
      </c>
      <c r="Y72" s="154">
        <v>0</v>
      </c>
      <c r="Z72" s="104">
        <v>0</v>
      </c>
      <c r="AA72" s="61">
        <v>0</v>
      </c>
      <c r="AB72" s="61">
        <v>0</v>
      </c>
      <c r="AC72" s="157">
        <v>0</v>
      </c>
      <c r="AD72" s="51">
        <v>0</v>
      </c>
      <c r="AE72" s="206">
        <v>0</v>
      </c>
      <c r="AF72" s="61">
        <v>0</v>
      </c>
      <c r="AG72" s="203">
        <v>0</v>
      </c>
      <c r="AH72" s="74">
        <v>0</v>
      </c>
      <c r="AI72" s="75">
        <v>0</v>
      </c>
      <c r="AJ72" s="75">
        <v>0</v>
      </c>
      <c r="AK72" s="79">
        <v>0</v>
      </c>
      <c r="AL72" s="66">
        <v>0</v>
      </c>
      <c r="AM72" s="66">
        <v>0</v>
      </c>
      <c r="AN72" s="66">
        <v>0</v>
      </c>
      <c r="AO72" s="154">
        <v>0</v>
      </c>
      <c r="AP72" s="3"/>
    </row>
    <row r="73" spans="1:51" s="41" customFormat="1" ht="15.75">
      <c r="A73" s="132" t="s">
        <v>50</v>
      </c>
      <c r="B73" s="132"/>
      <c r="C73" s="188"/>
      <c r="D73" s="188"/>
      <c r="E73" s="187">
        <v>1</v>
      </c>
      <c r="F73" s="262">
        <f>SUM(F74:F77)</f>
        <v>0</v>
      </c>
      <c r="G73" s="298">
        <f>SUM(G74:G77)</f>
        <v>0</v>
      </c>
      <c r="H73" s="233">
        <v>0</v>
      </c>
      <c r="I73" s="194"/>
      <c r="J73" s="99">
        <v>0</v>
      </c>
      <c r="K73" s="97">
        <v>0</v>
      </c>
      <c r="L73" s="97">
        <v>0</v>
      </c>
      <c r="M73" s="228">
        <v>0</v>
      </c>
      <c r="N73" s="283">
        <f>N74+N75+N76+N77</f>
        <v>1</v>
      </c>
      <c r="O73" s="283">
        <f>O74+O75+O76+O77</f>
        <v>1350</v>
      </c>
      <c r="P73" s="283">
        <f>P74+P75+P76+P77</f>
        <v>1080</v>
      </c>
      <c r="Q73" s="194">
        <v>1</v>
      </c>
      <c r="R73" s="188">
        <v>0</v>
      </c>
      <c r="S73" s="188">
        <v>0</v>
      </c>
      <c r="T73" s="188">
        <v>0</v>
      </c>
      <c r="U73" s="194">
        <v>0</v>
      </c>
      <c r="V73" s="284">
        <v>0</v>
      </c>
      <c r="W73" s="264">
        <v>0</v>
      </c>
      <c r="X73" s="264">
        <v>0</v>
      </c>
      <c r="Y73" s="138">
        <v>0</v>
      </c>
      <c r="Z73" s="188">
        <v>1</v>
      </c>
      <c r="AA73" s="142">
        <v>7496.80565</v>
      </c>
      <c r="AB73" s="142">
        <v>7496.80565</v>
      </c>
      <c r="AC73" s="138">
        <v>1</v>
      </c>
      <c r="AD73" s="188">
        <f>AD74+AD75+AD76+AD77</f>
        <v>4</v>
      </c>
      <c r="AE73" s="229">
        <f>AE74+AE75+AE76+AE77</f>
        <v>1517</v>
      </c>
      <c r="AF73" s="190">
        <v>1280</v>
      </c>
      <c r="AG73" s="194">
        <v>1</v>
      </c>
      <c r="AH73" s="108">
        <v>0</v>
      </c>
      <c r="AI73" s="109">
        <v>0</v>
      </c>
      <c r="AJ73" s="109">
        <v>0</v>
      </c>
      <c r="AK73" s="86">
        <v>0</v>
      </c>
      <c r="AL73" s="111">
        <f>AL74+AL75+AL76+AL77</f>
        <v>0</v>
      </c>
      <c r="AM73" s="119">
        <f>AM74+AM75+AM76+AM77</f>
        <v>0</v>
      </c>
      <c r="AN73" s="119">
        <f>AN74+AN75+AN76+AN77</f>
        <v>0</v>
      </c>
      <c r="AO73" s="138">
        <v>0</v>
      </c>
      <c r="AP73" s="39"/>
      <c r="AQ73" s="40"/>
      <c r="AR73" s="40"/>
      <c r="AS73" s="40"/>
      <c r="AT73" s="40"/>
      <c r="AU73" s="40"/>
      <c r="AV73" s="40"/>
      <c r="AW73" s="40"/>
      <c r="AX73" s="40"/>
      <c r="AY73" s="40"/>
    </row>
    <row r="74" spans="1:42" ht="15.75">
      <c r="A74" s="120" t="s">
        <v>42</v>
      </c>
      <c r="B74" s="44">
        <v>1</v>
      </c>
      <c r="C74" s="37">
        <v>820</v>
      </c>
      <c r="D74" s="37">
        <v>400</v>
      </c>
      <c r="E74" s="204">
        <v>0.6704824202780049</v>
      </c>
      <c r="F74" s="273">
        <v>0</v>
      </c>
      <c r="G74" s="178">
        <v>0</v>
      </c>
      <c r="H74" s="180">
        <v>0</v>
      </c>
      <c r="I74" s="154">
        <v>0</v>
      </c>
      <c r="J74" s="96">
        <v>0</v>
      </c>
      <c r="K74" s="37">
        <v>0</v>
      </c>
      <c r="L74" s="37">
        <v>0</v>
      </c>
      <c r="M74" s="204">
        <v>0</v>
      </c>
      <c r="N74" s="252">
        <v>1</v>
      </c>
      <c r="O74" s="253">
        <v>1350</v>
      </c>
      <c r="P74" s="253">
        <v>1080</v>
      </c>
      <c r="Q74" s="236">
        <v>1</v>
      </c>
      <c r="R74" s="37">
        <v>0</v>
      </c>
      <c r="S74" s="37">
        <v>0</v>
      </c>
      <c r="T74" s="37">
        <v>0</v>
      </c>
      <c r="U74" s="203">
        <v>0</v>
      </c>
      <c r="V74" s="292">
        <v>0</v>
      </c>
      <c r="W74" s="280">
        <v>0</v>
      </c>
      <c r="X74" s="280">
        <v>0</v>
      </c>
      <c r="Y74" s="154">
        <v>0</v>
      </c>
      <c r="Z74" s="104">
        <v>1</v>
      </c>
      <c r="AA74" s="61">
        <v>7496.80565</v>
      </c>
      <c r="AB74" s="61">
        <v>7496.80565</v>
      </c>
      <c r="AC74" s="154">
        <v>1</v>
      </c>
      <c r="AD74" s="37">
        <v>3</v>
      </c>
      <c r="AE74" s="206">
        <v>1297</v>
      </c>
      <c r="AF74" s="61">
        <v>1160</v>
      </c>
      <c r="AG74" s="203">
        <v>0.8549769281476599</v>
      </c>
      <c r="AH74" s="74">
        <v>0</v>
      </c>
      <c r="AI74" s="75">
        <v>0</v>
      </c>
      <c r="AJ74" s="75">
        <v>0</v>
      </c>
      <c r="AK74" s="79">
        <v>0</v>
      </c>
      <c r="AL74" s="66">
        <v>0</v>
      </c>
      <c r="AM74" s="66">
        <v>0</v>
      </c>
      <c r="AN74" s="66">
        <v>0</v>
      </c>
      <c r="AO74" s="154">
        <v>0</v>
      </c>
      <c r="AP74" s="3"/>
    </row>
    <row r="75" spans="1:42" ht="15.75">
      <c r="A75" s="120" t="s">
        <v>43</v>
      </c>
      <c r="B75" s="44">
        <v>0</v>
      </c>
      <c r="C75" s="37">
        <v>0</v>
      </c>
      <c r="D75" s="37">
        <v>0</v>
      </c>
      <c r="E75" s="204" t="s">
        <v>88</v>
      </c>
      <c r="F75" s="273">
        <v>0</v>
      </c>
      <c r="G75" s="180">
        <v>0</v>
      </c>
      <c r="H75" s="180">
        <v>0</v>
      </c>
      <c r="I75" s="154">
        <v>0</v>
      </c>
      <c r="J75" s="96">
        <v>0</v>
      </c>
      <c r="K75" s="37">
        <v>0</v>
      </c>
      <c r="L75" s="37">
        <v>0</v>
      </c>
      <c r="M75" s="204">
        <v>0</v>
      </c>
      <c r="N75" s="252">
        <v>0</v>
      </c>
      <c r="O75" s="253">
        <v>0</v>
      </c>
      <c r="P75" s="253">
        <v>0</v>
      </c>
      <c r="Q75" s="154">
        <v>0</v>
      </c>
      <c r="R75" s="37">
        <v>0</v>
      </c>
      <c r="S75" s="37">
        <v>0</v>
      </c>
      <c r="T75" s="37">
        <v>0</v>
      </c>
      <c r="U75" s="203">
        <v>0</v>
      </c>
      <c r="V75" s="292">
        <v>0</v>
      </c>
      <c r="W75" s="280">
        <v>0</v>
      </c>
      <c r="X75" s="280">
        <v>0</v>
      </c>
      <c r="Y75" s="154">
        <v>0</v>
      </c>
      <c r="Z75" s="104">
        <v>0</v>
      </c>
      <c r="AA75" s="61">
        <v>0</v>
      </c>
      <c r="AB75" s="61">
        <v>0</v>
      </c>
      <c r="AC75" s="154">
        <v>0</v>
      </c>
      <c r="AD75" s="37">
        <v>0</v>
      </c>
      <c r="AE75" s="220">
        <v>0</v>
      </c>
      <c r="AF75" s="61">
        <v>0</v>
      </c>
      <c r="AG75" s="203">
        <v>0</v>
      </c>
      <c r="AH75" s="74">
        <v>0</v>
      </c>
      <c r="AI75" s="75">
        <v>0</v>
      </c>
      <c r="AJ75" s="75">
        <v>0</v>
      </c>
      <c r="AK75" s="79">
        <v>0</v>
      </c>
      <c r="AL75" s="66">
        <v>0</v>
      </c>
      <c r="AM75" s="66">
        <v>0</v>
      </c>
      <c r="AN75" s="66">
        <v>0</v>
      </c>
      <c r="AO75" s="154">
        <v>0</v>
      </c>
      <c r="AP75" s="3"/>
    </row>
    <row r="76" spans="1:42" ht="15.75">
      <c r="A76" s="120" t="s">
        <v>44</v>
      </c>
      <c r="B76" s="44">
        <v>1</v>
      </c>
      <c r="C76" s="37">
        <v>403</v>
      </c>
      <c r="D76" s="37">
        <v>263</v>
      </c>
      <c r="E76" s="204">
        <v>0.3295175797219951</v>
      </c>
      <c r="F76" s="273">
        <v>0</v>
      </c>
      <c r="G76" s="180">
        <v>0</v>
      </c>
      <c r="H76" s="180">
        <v>0</v>
      </c>
      <c r="I76" s="154">
        <v>0</v>
      </c>
      <c r="J76" s="96">
        <v>0</v>
      </c>
      <c r="K76" s="37">
        <v>0</v>
      </c>
      <c r="L76" s="37">
        <v>0</v>
      </c>
      <c r="M76" s="204">
        <v>0</v>
      </c>
      <c r="N76" s="252">
        <v>0</v>
      </c>
      <c r="O76" s="253">
        <v>0</v>
      </c>
      <c r="P76" s="253">
        <v>0</v>
      </c>
      <c r="Q76" s="154">
        <v>0</v>
      </c>
      <c r="R76" s="37">
        <v>0</v>
      </c>
      <c r="S76" s="37">
        <v>0</v>
      </c>
      <c r="T76" s="37">
        <v>0</v>
      </c>
      <c r="U76" s="203">
        <v>0</v>
      </c>
      <c r="V76" s="292">
        <v>0</v>
      </c>
      <c r="W76" s="287">
        <v>0</v>
      </c>
      <c r="X76" s="287">
        <v>0</v>
      </c>
      <c r="Y76" s="154">
        <v>0</v>
      </c>
      <c r="Z76" s="104">
        <v>0</v>
      </c>
      <c r="AA76" s="61">
        <v>0</v>
      </c>
      <c r="AB76" s="61">
        <v>0</v>
      </c>
      <c r="AC76" s="154">
        <v>0</v>
      </c>
      <c r="AD76" s="37">
        <v>1</v>
      </c>
      <c r="AE76" s="220">
        <v>220</v>
      </c>
      <c r="AF76" s="61">
        <v>120</v>
      </c>
      <c r="AG76" s="203">
        <v>0.14502307185234015</v>
      </c>
      <c r="AH76" s="74">
        <v>0</v>
      </c>
      <c r="AI76" s="75">
        <v>0</v>
      </c>
      <c r="AJ76" s="75">
        <v>0</v>
      </c>
      <c r="AK76" s="79">
        <v>0</v>
      </c>
      <c r="AL76" s="66">
        <v>0</v>
      </c>
      <c r="AM76" s="66">
        <v>0</v>
      </c>
      <c r="AN76" s="66">
        <v>0</v>
      </c>
      <c r="AO76" s="154">
        <v>0</v>
      </c>
      <c r="AP76" s="3"/>
    </row>
    <row r="77" spans="1:42" ht="15.75">
      <c r="A77" s="120" t="s">
        <v>45</v>
      </c>
      <c r="B77" s="44">
        <v>0</v>
      </c>
      <c r="C77" s="37">
        <v>0</v>
      </c>
      <c r="D77" s="37">
        <v>0</v>
      </c>
      <c r="E77" s="205" t="s">
        <v>88</v>
      </c>
      <c r="F77" s="273">
        <v>0</v>
      </c>
      <c r="G77" s="180">
        <v>0</v>
      </c>
      <c r="H77" s="180">
        <v>0</v>
      </c>
      <c r="I77" s="154">
        <v>0</v>
      </c>
      <c r="J77" s="96">
        <v>0</v>
      </c>
      <c r="K77" s="104">
        <v>0</v>
      </c>
      <c r="L77" s="104">
        <v>0</v>
      </c>
      <c r="M77" s="205">
        <v>0</v>
      </c>
      <c r="N77" s="252">
        <v>0</v>
      </c>
      <c r="O77" s="253">
        <v>0</v>
      </c>
      <c r="P77" s="253">
        <v>0</v>
      </c>
      <c r="Q77" s="154">
        <v>0</v>
      </c>
      <c r="R77" s="44">
        <v>0</v>
      </c>
      <c r="S77" s="44">
        <v>0</v>
      </c>
      <c r="T77" s="44">
        <v>0</v>
      </c>
      <c r="U77" s="154">
        <v>0</v>
      </c>
      <c r="V77" s="292">
        <v>0</v>
      </c>
      <c r="W77" s="287">
        <v>0</v>
      </c>
      <c r="X77" s="287">
        <v>0</v>
      </c>
      <c r="Y77" s="154">
        <v>0</v>
      </c>
      <c r="Z77" s="104">
        <v>0</v>
      </c>
      <c r="AA77" s="61">
        <v>0</v>
      </c>
      <c r="AB77" s="61">
        <v>0</v>
      </c>
      <c r="AC77" s="157">
        <v>0</v>
      </c>
      <c r="AD77" s="37">
        <v>0</v>
      </c>
      <c r="AE77" s="220">
        <v>0</v>
      </c>
      <c r="AF77" s="61">
        <v>0</v>
      </c>
      <c r="AG77" s="154">
        <v>0</v>
      </c>
      <c r="AH77" s="74">
        <v>0</v>
      </c>
      <c r="AI77" s="75">
        <v>0</v>
      </c>
      <c r="AJ77" s="75">
        <v>0</v>
      </c>
      <c r="AK77" s="80">
        <v>0</v>
      </c>
      <c r="AL77" s="66">
        <v>0</v>
      </c>
      <c r="AM77" s="66">
        <v>0</v>
      </c>
      <c r="AN77" s="66">
        <v>0</v>
      </c>
      <c r="AO77" s="154">
        <v>0</v>
      </c>
      <c r="AP77" s="3"/>
    </row>
    <row r="78" spans="1:51" s="41" customFormat="1" ht="15.75">
      <c r="A78" s="132" t="s">
        <v>77</v>
      </c>
      <c r="B78" s="132"/>
      <c r="C78" s="188"/>
      <c r="D78" s="188"/>
      <c r="E78" s="187">
        <v>1</v>
      </c>
      <c r="F78" s="262">
        <f>F79+F80</f>
        <v>0</v>
      </c>
      <c r="G78" s="299">
        <f>G79+G80</f>
        <v>0</v>
      </c>
      <c r="H78" s="237">
        <v>0</v>
      </c>
      <c r="I78" s="194">
        <v>0</v>
      </c>
      <c r="J78" s="99">
        <v>0</v>
      </c>
      <c r="K78" s="97">
        <v>0</v>
      </c>
      <c r="L78" s="97">
        <v>0</v>
      </c>
      <c r="M78" s="228">
        <v>0</v>
      </c>
      <c r="N78" s="283">
        <f>N79+N80+N81+N82</f>
        <v>1</v>
      </c>
      <c r="O78" s="283">
        <f>O79+O80+O81+O82</f>
        <v>1350</v>
      </c>
      <c r="P78" s="283">
        <f>P79+P80+P81+P82</f>
        <v>1080</v>
      </c>
      <c r="Q78" s="194">
        <v>1</v>
      </c>
      <c r="R78" s="188">
        <v>0</v>
      </c>
      <c r="S78" s="188">
        <v>0</v>
      </c>
      <c r="T78" s="188">
        <v>0</v>
      </c>
      <c r="U78" s="194">
        <v>0</v>
      </c>
      <c r="V78" s="284">
        <v>0</v>
      </c>
      <c r="W78" s="283">
        <v>0</v>
      </c>
      <c r="X78" s="283">
        <v>0</v>
      </c>
      <c r="Y78" s="138">
        <v>0</v>
      </c>
      <c r="Z78" s="188">
        <v>1</v>
      </c>
      <c r="AA78" s="142">
        <v>7496.80565</v>
      </c>
      <c r="AB78" s="142">
        <v>7496.80565</v>
      </c>
      <c r="AC78" s="138">
        <v>1</v>
      </c>
      <c r="AD78" s="188">
        <f>AD79+AD80+AD81+AD82</f>
        <v>4</v>
      </c>
      <c r="AE78" s="229">
        <f>AE79+AE80+AE81+AE82</f>
        <v>1517</v>
      </c>
      <c r="AF78" s="190">
        <v>1280</v>
      </c>
      <c r="AG78" s="194">
        <v>1</v>
      </c>
      <c r="AH78" s="108">
        <v>0</v>
      </c>
      <c r="AI78" s="109">
        <v>0</v>
      </c>
      <c r="AJ78" s="109">
        <v>0</v>
      </c>
      <c r="AK78" s="86">
        <v>0</v>
      </c>
      <c r="AL78" s="111">
        <f>AL79+AL80+AL81+AL82</f>
        <v>0</v>
      </c>
      <c r="AM78" s="119">
        <f>AM79+AM80+AM81+AM82</f>
        <v>0</v>
      </c>
      <c r="AN78" s="119">
        <f>AN79+AN80+AN81+AN82</f>
        <v>0</v>
      </c>
      <c r="AO78" s="138">
        <v>0</v>
      </c>
      <c r="AP78" s="39"/>
      <c r="AQ78" s="40"/>
      <c r="AR78" s="40"/>
      <c r="AS78" s="40"/>
      <c r="AT78" s="40"/>
      <c r="AU78" s="40"/>
      <c r="AV78" s="40"/>
      <c r="AW78" s="40"/>
      <c r="AX78" s="40"/>
      <c r="AY78" s="40"/>
    </row>
    <row r="79" spans="1:42" ht="15.75">
      <c r="A79" s="120" t="s">
        <v>78</v>
      </c>
      <c r="B79" s="44">
        <v>2</v>
      </c>
      <c r="C79" s="37">
        <v>1223</v>
      </c>
      <c r="D79" s="37">
        <v>663</v>
      </c>
      <c r="E79" s="204">
        <v>1</v>
      </c>
      <c r="F79" s="273">
        <v>0</v>
      </c>
      <c r="G79" s="178">
        <v>0</v>
      </c>
      <c r="H79" s="180">
        <v>0</v>
      </c>
      <c r="I79" s="154">
        <v>0</v>
      </c>
      <c r="J79" s="96">
        <v>0</v>
      </c>
      <c r="K79" s="37">
        <v>0</v>
      </c>
      <c r="L79" s="37">
        <v>0</v>
      </c>
      <c r="M79" s="204">
        <v>0</v>
      </c>
      <c r="N79" s="252">
        <v>1</v>
      </c>
      <c r="O79" s="253">
        <v>1350</v>
      </c>
      <c r="P79" s="253">
        <v>1080</v>
      </c>
      <c r="Q79" s="154">
        <v>0</v>
      </c>
      <c r="R79" s="37">
        <v>0</v>
      </c>
      <c r="S79" s="37">
        <v>0</v>
      </c>
      <c r="T79" s="37">
        <v>0</v>
      </c>
      <c r="U79" s="203">
        <v>0</v>
      </c>
      <c r="V79" s="292">
        <v>0</v>
      </c>
      <c r="W79" s="287">
        <v>0</v>
      </c>
      <c r="X79" s="287">
        <v>0</v>
      </c>
      <c r="Y79" s="154">
        <v>0</v>
      </c>
      <c r="Z79" s="104">
        <v>1</v>
      </c>
      <c r="AA79" s="61">
        <v>7496.80565</v>
      </c>
      <c r="AB79" s="61">
        <v>7496.80565</v>
      </c>
      <c r="AC79" s="154">
        <v>1</v>
      </c>
      <c r="AD79" s="37">
        <v>4</v>
      </c>
      <c r="AE79" s="206">
        <v>1517</v>
      </c>
      <c r="AF79" s="61">
        <v>1280</v>
      </c>
      <c r="AG79" s="203">
        <v>1</v>
      </c>
      <c r="AH79" s="74">
        <v>0</v>
      </c>
      <c r="AI79" s="75">
        <v>0</v>
      </c>
      <c r="AJ79" s="75">
        <v>0</v>
      </c>
      <c r="AK79" s="79">
        <v>0</v>
      </c>
      <c r="AL79" s="66">
        <v>0</v>
      </c>
      <c r="AM79" s="66">
        <v>0</v>
      </c>
      <c r="AN79" s="66">
        <v>0</v>
      </c>
      <c r="AO79" s="154">
        <v>0</v>
      </c>
      <c r="AP79" s="3"/>
    </row>
    <row r="80" spans="1:42" ht="15.75">
      <c r="A80" s="120" t="s">
        <v>79</v>
      </c>
      <c r="B80" s="44">
        <v>0</v>
      </c>
      <c r="C80" s="37">
        <v>0</v>
      </c>
      <c r="D80" s="37">
        <v>0</v>
      </c>
      <c r="E80" s="204" t="s">
        <v>88</v>
      </c>
      <c r="F80" s="273">
        <v>0</v>
      </c>
      <c r="G80" s="180">
        <v>0</v>
      </c>
      <c r="H80" s="180">
        <v>0</v>
      </c>
      <c r="I80" s="154">
        <v>0</v>
      </c>
      <c r="J80" s="96">
        <v>0</v>
      </c>
      <c r="K80" s="37">
        <v>0</v>
      </c>
      <c r="L80" s="37">
        <v>0</v>
      </c>
      <c r="M80" s="204">
        <v>0</v>
      </c>
      <c r="N80" s="252">
        <v>0</v>
      </c>
      <c r="O80" s="253">
        <v>0</v>
      </c>
      <c r="P80" s="253">
        <v>0</v>
      </c>
      <c r="Q80" s="236">
        <v>0</v>
      </c>
      <c r="R80" s="37">
        <v>0</v>
      </c>
      <c r="S80" s="37">
        <v>0</v>
      </c>
      <c r="T80" s="37">
        <v>0</v>
      </c>
      <c r="U80" s="203">
        <v>0</v>
      </c>
      <c r="V80" s="292">
        <v>0</v>
      </c>
      <c r="W80" s="280">
        <v>0</v>
      </c>
      <c r="X80" s="280">
        <v>0</v>
      </c>
      <c r="Y80" s="154">
        <v>0</v>
      </c>
      <c r="Z80" s="104">
        <v>0</v>
      </c>
      <c r="AA80" s="61">
        <v>0</v>
      </c>
      <c r="AB80" s="61">
        <v>0</v>
      </c>
      <c r="AC80" s="154">
        <v>0</v>
      </c>
      <c r="AD80" s="45">
        <v>0</v>
      </c>
      <c r="AE80" s="201">
        <v>0</v>
      </c>
      <c r="AF80" s="61">
        <v>0</v>
      </c>
      <c r="AG80" s="203">
        <v>0</v>
      </c>
      <c r="AH80" s="74">
        <v>0</v>
      </c>
      <c r="AI80" s="75">
        <v>0</v>
      </c>
      <c r="AJ80" s="75">
        <v>0</v>
      </c>
      <c r="AK80" s="79">
        <v>0</v>
      </c>
      <c r="AL80" s="66">
        <v>0</v>
      </c>
      <c r="AM80" s="66">
        <v>0</v>
      </c>
      <c r="AN80" s="66">
        <v>0</v>
      </c>
      <c r="AO80" s="154">
        <v>0</v>
      </c>
      <c r="AP80" s="3"/>
    </row>
    <row r="81" spans="1:42" ht="15.75">
      <c r="A81" s="120" t="s">
        <v>80</v>
      </c>
      <c r="B81" s="44">
        <v>0</v>
      </c>
      <c r="C81" s="37">
        <v>0</v>
      </c>
      <c r="D81" s="37">
        <v>0</v>
      </c>
      <c r="E81" s="204" t="s">
        <v>88</v>
      </c>
      <c r="F81" s="273">
        <v>0</v>
      </c>
      <c r="G81" s="180">
        <v>0</v>
      </c>
      <c r="H81" s="180">
        <v>0</v>
      </c>
      <c r="I81" s="154">
        <v>0</v>
      </c>
      <c r="J81" s="96">
        <v>0</v>
      </c>
      <c r="K81" s="37">
        <v>0</v>
      </c>
      <c r="L81" s="37">
        <v>0</v>
      </c>
      <c r="M81" s="204">
        <v>0</v>
      </c>
      <c r="N81" s="252">
        <v>0</v>
      </c>
      <c r="O81" s="253">
        <v>0</v>
      </c>
      <c r="P81" s="253">
        <v>0</v>
      </c>
      <c r="Q81" s="154">
        <v>0</v>
      </c>
      <c r="R81" s="44">
        <v>0</v>
      </c>
      <c r="S81" s="44">
        <v>0</v>
      </c>
      <c r="T81" s="44">
        <v>0</v>
      </c>
      <c r="U81" s="203">
        <v>0</v>
      </c>
      <c r="V81" s="292">
        <v>0</v>
      </c>
      <c r="W81" s="280">
        <v>0</v>
      </c>
      <c r="X81" s="280">
        <v>0</v>
      </c>
      <c r="Y81" s="154">
        <v>0</v>
      </c>
      <c r="Z81" s="104">
        <v>0</v>
      </c>
      <c r="AA81" s="61">
        <v>0</v>
      </c>
      <c r="AB81" s="61">
        <v>0</v>
      </c>
      <c r="AC81" s="154">
        <v>0</v>
      </c>
      <c r="AD81" s="37">
        <v>0</v>
      </c>
      <c r="AE81" s="220">
        <v>0</v>
      </c>
      <c r="AF81" s="61">
        <v>0</v>
      </c>
      <c r="AG81" s="203">
        <v>0</v>
      </c>
      <c r="AH81" s="74">
        <v>0</v>
      </c>
      <c r="AI81" s="75">
        <v>0</v>
      </c>
      <c r="AJ81" s="75">
        <v>0</v>
      </c>
      <c r="AK81" s="79">
        <v>0</v>
      </c>
      <c r="AL81" s="66">
        <v>0</v>
      </c>
      <c r="AM81" s="66">
        <v>0</v>
      </c>
      <c r="AN81" s="66">
        <v>0</v>
      </c>
      <c r="AO81" s="154">
        <v>0</v>
      </c>
      <c r="AP81" s="3"/>
    </row>
    <row r="82" spans="1:42" ht="15.75">
      <c r="A82" s="120" t="s">
        <v>81</v>
      </c>
      <c r="B82" s="44">
        <v>0</v>
      </c>
      <c r="C82" s="37">
        <v>0</v>
      </c>
      <c r="D82" s="37">
        <v>0</v>
      </c>
      <c r="E82" s="204" t="s">
        <v>88</v>
      </c>
      <c r="F82" s="273">
        <v>0</v>
      </c>
      <c r="G82" s="180">
        <v>0</v>
      </c>
      <c r="H82" s="180">
        <v>0</v>
      </c>
      <c r="I82" s="154">
        <v>0</v>
      </c>
      <c r="J82" s="96">
        <v>0</v>
      </c>
      <c r="K82" s="37">
        <v>0</v>
      </c>
      <c r="L82" s="37">
        <v>0</v>
      </c>
      <c r="M82" s="204">
        <v>0</v>
      </c>
      <c r="N82" s="300">
        <v>0</v>
      </c>
      <c r="O82" s="74">
        <v>0</v>
      </c>
      <c r="P82" s="253">
        <v>0</v>
      </c>
      <c r="Q82" s="154">
        <v>0</v>
      </c>
      <c r="R82" s="44">
        <v>0</v>
      </c>
      <c r="S82" s="44">
        <v>0</v>
      </c>
      <c r="T82" s="44">
        <v>0</v>
      </c>
      <c r="U82" s="203">
        <v>0</v>
      </c>
      <c r="V82" s="301">
        <v>0</v>
      </c>
      <c r="W82" s="302">
        <v>0</v>
      </c>
      <c r="X82" s="302">
        <v>0</v>
      </c>
      <c r="Y82" s="154">
        <v>0</v>
      </c>
      <c r="Z82" s="104">
        <v>0</v>
      </c>
      <c r="AA82" s="61">
        <v>0</v>
      </c>
      <c r="AB82" s="61">
        <v>0</v>
      </c>
      <c r="AC82" s="154">
        <v>0</v>
      </c>
      <c r="AD82" s="37">
        <v>0</v>
      </c>
      <c r="AE82" s="224">
        <v>0</v>
      </c>
      <c r="AF82" s="61">
        <v>0</v>
      </c>
      <c r="AG82" s="203">
        <v>0</v>
      </c>
      <c r="AH82" s="87">
        <v>0</v>
      </c>
      <c r="AI82" s="75">
        <v>0</v>
      </c>
      <c r="AJ82" s="75">
        <v>0</v>
      </c>
      <c r="AK82" s="79">
        <v>0</v>
      </c>
      <c r="AL82" s="87">
        <v>0</v>
      </c>
      <c r="AM82" s="66">
        <v>0</v>
      </c>
      <c r="AN82" s="66">
        <v>0</v>
      </c>
      <c r="AO82" s="154">
        <v>0</v>
      </c>
      <c r="AP82" s="3"/>
    </row>
    <row r="83" spans="1:40" ht="15.75">
      <c r="A83" s="3"/>
      <c r="B83" s="4"/>
      <c r="C83" s="5"/>
      <c r="D83" s="5"/>
      <c r="E83" s="6"/>
      <c r="F83" s="13"/>
      <c r="G83" s="13"/>
      <c r="H83" s="13"/>
      <c r="I83" s="21"/>
      <c r="J83" s="14"/>
      <c r="K83" s="105"/>
      <c r="L83" s="15"/>
      <c r="M83" s="21"/>
      <c r="R83" s="9"/>
      <c r="S83" s="9"/>
      <c r="T83" s="36"/>
      <c r="V83" s="23"/>
      <c r="W83" s="23"/>
      <c r="X83" s="23"/>
      <c r="Y83" s="23"/>
      <c r="AN83" s="26"/>
    </row>
    <row r="84" spans="1:40" ht="84.75" customHeight="1">
      <c r="A84" s="33" t="s">
        <v>86</v>
      </c>
      <c r="B84" s="7"/>
      <c r="C84" s="7"/>
      <c r="D84" s="7"/>
      <c r="E84" s="7"/>
      <c r="K84" s="106"/>
      <c r="V84" s="23"/>
      <c r="W84" s="23"/>
      <c r="X84" s="23"/>
      <c r="Y84" s="23"/>
      <c r="AN84" s="26"/>
    </row>
    <row r="85" spans="1:25" ht="39" customHeight="1">
      <c r="A85" s="33" t="s">
        <v>82</v>
      </c>
      <c r="B85" s="7"/>
      <c r="C85" s="7"/>
      <c r="D85" s="7"/>
      <c r="E85" s="7"/>
      <c r="K85" s="106"/>
      <c r="V85" s="23"/>
      <c r="W85" s="23"/>
      <c r="X85" s="23"/>
      <c r="Y85" s="23"/>
    </row>
    <row r="86" spans="1:25" ht="15.75">
      <c r="A86" s="25"/>
      <c r="B86" s="7"/>
      <c r="C86" s="7"/>
      <c r="D86" s="7"/>
      <c r="E86" s="7"/>
      <c r="K86" s="106"/>
      <c r="V86" s="23"/>
      <c r="W86" s="23"/>
      <c r="X86" s="23"/>
      <c r="Y86" s="23"/>
    </row>
    <row r="87" spans="1:25" ht="15.75">
      <c r="A87" s="25"/>
      <c r="B87" s="7"/>
      <c r="C87" s="7"/>
      <c r="D87" s="7"/>
      <c r="E87" s="7"/>
      <c r="K87" s="106"/>
      <c r="V87" s="23"/>
      <c r="W87" s="23"/>
      <c r="X87" s="23"/>
      <c r="Y87" s="23"/>
    </row>
    <row r="88" spans="1:25" ht="15.75">
      <c r="A88" s="12"/>
      <c r="B88" s="7"/>
      <c r="C88" s="7"/>
      <c r="D88" s="7"/>
      <c r="E88" s="7"/>
      <c r="K88" s="106"/>
      <c r="V88" s="23"/>
      <c r="W88" s="23"/>
      <c r="X88" s="23"/>
      <c r="Y88" s="23"/>
    </row>
    <row r="89" spans="1:25" ht="15.75">
      <c r="A89" s="12"/>
      <c r="B89" s="34"/>
      <c r="C89" s="34"/>
      <c r="D89" s="9"/>
      <c r="E89" s="10"/>
      <c r="K89" s="106"/>
      <c r="V89" s="23"/>
      <c r="W89" s="23"/>
      <c r="X89" s="23"/>
      <c r="Y89" s="23"/>
    </row>
    <row r="90" spans="1:25" ht="15.75">
      <c r="A90" s="21"/>
      <c r="B90" s="35"/>
      <c r="C90" s="35"/>
      <c r="D90" s="18"/>
      <c r="E90" s="18"/>
      <c r="K90" s="106"/>
      <c r="V90" s="23"/>
      <c r="W90" s="23"/>
      <c r="X90" s="23"/>
      <c r="Y90" s="23"/>
    </row>
    <row r="91" spans="1:25" ht="15.75">
      <c r="A91" s="12"/>
      <c r="E91" s="18"/>
      <c r="K91" s="106"/>
      <c r="V91" s="23"/>
      <c r="W91" s="23"/>
      <c r="X91" s="23"/>
      <c r="Y91" s="23"/>
    </row>
    <row r="92" spans="1:25" ht="15.75">
      <c r="A92" s="12"/>
      <c r="K92" s="106"/>
      <c r="V92" s="23"/>
      <c r="W92" s="23"/>
      <c r="X92" s="23"/>
      <c r="Y92" s="23"/>
    </row>
    <row r="93" spans="1:25" ht="15.75">
      <c r="A93" s="12"/>
      <c r="K93" s="106"/>
      <c r="V93" s="23"/>
      <c r="W93" s="23"/>
      <c r="X93" s="23"/>
      <c r="Y93" s="23"/>
    </row>
    <row r="94" spans="1:25" ht="15.75">
      <c r="A94" s="12"/>
      <c r="K94" s="106"/>
      <c r="V94" s="23"/>
      <c r="W94" s="23"/>
      <c r="X94" s="23"/>
      <c r="Y94" s="23"/>
    </row>
    <row r="95" spans="11:25" ht="15.75">
      <c r="K95" s="106"/>
      <c r="V95" s="23"/>
      <c r="W95" s="23"/>
      <c r="X95" s="23"/>
      <c r="Y95" s="23"/>
    </row>
    <row r="96" spans="11:25" ht="15.75">
      <c r="K96" s="106"/>
      <c r="V96" s="23"/>
      <c r="W96" s="23"/>
      <c r="X96" s="23"/>
      <c r="Y96" s="23"/>
    </row>
    <row r="97" spans="11:25" ht="15.75">
      <c r="K97" s="106"/>
      <c r="V97" s="23"/>
      <c r="W97" s="23"/>
      <c r="X97" s="23"/>
      <c r="Y97" s="23"/>
    </row>
    <row r="98" spans="11:25" ht="15.75">
      <c r="K98" s="106"/>
      <c r="V98" s="23"/>
      <c r="W98" s="23"/>
      <c r="X98" s="23"/>
      <c r="Y98" s="23"/>
    </row>
    <row r="99" spans="11:25" ht="15.75">
      <c r="K99" s="106"/>
      <c r="V99" s="23"/>
      <c r="W99" s="23"/>
      <c r="X99" s="23"/>
      <c r="Y99" s="23"/>
    </row>
    <row r="100" spans="11:25" ht="15.75">
      <c r="K100" s="106"/>
      <c r="V100" s="23"/>
      <c r="W100" s="23"/>
      <c r="X100" s="23"/>
      <c r="Y100" s="23"/>
    </row>
    <row r="101" spans="11:25" ht="15.75">
      <c r="K101" s="106"/>
      <c r="V101" s="23"/>
      <c r="W101" s="23"/>
      <c r="X101" s="23"/>
      <c r="Y101" s="23"/>
    </row>
    <row r="102" spans="11:25" ht="15.75">
      <c r="K102" s="106"/>
      <c r="V102" s="23"/>
      <c r="W102" s="23"/>
      <c r="X102" s="23"/>
      <c r="Y102" s="23"/>
    </row>
    <row r="103" spans="11:25" ht="15.75">
      <c r="K103" s="106"/>
      <c r="V103" s="23"/>
      <c r="W103" s="23"/>
      <c r="X103" s="23"/>
      <c r="Y103" s="23"/>
    </row>
    <row r="104" spans="11:25" ht="15.75">
      <c r="K104" s="106"/>
      <c r="V104" s="23"/>
      <c r="W104" s="23"/>
      <c r="X104" s="23"/>
      <c r="Y104" s="23"/>
    </row>
    <row r="105" spans="11:25" ht="15.75">
      <c r="K105" s="106"/>
      <c r="V105" s="23"/>
      <c r="W105" s="23"/>
      <c r="X105" s="23"/>
      <c r="Y105" s="23"/>
    </row>
    <row r="106" spans="11:25" ht="15.75">
      <c r="K106" s="106"/>
      <c r="V106" s="23"/>
      <c r="W106" s="23"/>
      <c r="X106" s="23"/>
      <c r="Y106" s="23"/>
    </row>
    <row r="107" spans="11:25" ht="15.75">
      <c r="K107" s="106"/>
      <c r="V107" s="23"/>
      <c r="W107" s="23"/>
      <c r="X107" s="23"/>
      <c r="Y107" s="23"/>
    </row>
    <row r="108" spans="11:25" ht="15.75">
      <c r="K108" s="106"/>
      <c r="V108" s="23"/>
      <c r="W108" s="23"/>
      <c r="X108" s="23"/>
      <c r="Y108" s="23"/>
    </row>
    <row r="109" spans="11:25" ht="15.75">
      <c r="K109" s="106"/>
      <c r="V109" s="23"/>
      <c r="W109" s="23"/>
      <c r="X109" s="23"/>
      <c r="Y109" s="23"/>
    </row>
    <row r="110" spans="11:25" ht="15.75">
      <c r="K110" s="106"/>
      <c r="V110" s="23"/>
      <c r="W110" s="23"/>
      <c r="X110" s="23"/>
      <c r="Y110" s="23"/>
    </row>
    <row r="111" spans="11:25" ht="15.75">
      <c r="K111" s="106"/>
      <c r="V111" s="23"/>
      <c r="W111" s="23"/>
      <c r="X111" s="23"/>
      <c r="Y111" s="23"/>
    </row>
    <row r="112" spans="11:25" ht="15.75">
      <c r="K112" s="106"/>
      <c r="V112" s="23"/>
      <c r="W112" s="23"/>
      <c r="X112" s="23"/>
      <c r="Y112" s="23"/>
    </row>
    <row r="113" spans="11:25" ht="15.75">
      <c r="K113" s="106"/>
      <c r="V113" s="23"/>
      <c r="W113" s="23"/>
      <c r="X113" s="23"/>
      <c r="Y113" s="23"/>
    </row>
    <row r="114" spans="11:25" ht="15.75">
      <c r="K114" s="106"/>
      <c r="V114" s="23"/>
      <c r="W114" s="23"/>
      <c r="X114" s="23"/>
      <c r="Y114" s="23"/>
    </row>
    <row r="115" spans="11:25" ht="15.75">
      <c r="K115" s="106"/>
      <c r="V115" s="23"/>
      <c r="W115" s="23"/>
      <c r="X115" s="23"/>
      <c r="Y115" s="23"/>
    </row>
    <row r="116" spans="11:25" ht="15.75">
      <c r="K116" s="106"/>
      <c r="V116" s="23"/>
      <c r="W116" s="23"/>
      <c r="X116" s="23"/>
      <c r="Y116" s="23"/>
    </row>
    <row r="117" spans="11:25" ht="15.75">
      <c r="K117" s="106"/>
      <c r="V117" s="23"/>
      <c r="W117" s="23"/>
      <c r="X117" s="23"/>
      <c r="Y117" s="23"/>
    </row>
    <row r="118" spans="11:25" ht="15.75">
      <c r="K118" s="106"/>
      <c r="V118" s="23"/>
      <c r="W118" s="23"/>
      <c r="X118" s="23"/>
      <c r="Y118" s="23"/>
    </row>
    <row r="119" spans="11:25" ht="15.75">
      <c r="K119" s="106"/>
      <c r="V119" s="23"/>
      <c r="W119" s="23"/>
      <c r="X119" s="23"/>
      <c r="Y119" s="23"/>
    </row>
    <row r="120" spans="11:25" ht="15.75">
      <c r="K120" s="106"/>
      <c r="V120" s="23"/>
      <c r="W120" s="23"/>
      <c r="X120" s="23"/>
      <c r="Y120" s="23"/>
    </row>
    <row r="121" spans="11:25" ht="15.75">
      <c r="K121" s="106"/>
      <c r="V121" s="23"/>
      <c r="W121" s="23"/>
      <c r="X121" s="23"/>
      <c r="Y121" s="23"/>
    </row>
    <row r="122" spans="11:25" ht="15.75">
      <c r="K122" s="106"/>
      <c r="V122" s="23"/>
      <c r="W122" s="23"/>
      <c r="X122" s="23"/>
      <c r="Y122" s="23"/>
    </row>
    <row r="123" spans="11:25" ht="15.75">
      <c r="K123" s="106"/>
      <c r="V123" s="23"/>
      <c r="W123" s="23"/>
      <c r="X123" s="23"/>
      <c r="Y123" s="23"/>
    </row>
    <row r="124" spans="11:25" ht="15.75">
      <c r="K124" s="106"/>
      <c r="V124" s="23"/>
      <c r="W124" s="23"/>
      <c r="X124" s="23"/>
      <c r="Y124" s="23"/>
    </row>
    <row r="125" spans="11:25" ht="15.75">
      <c r="K125" s="106"/>
      <c r="V125" s="23"/>
      <c r="W125" s="23"/>
      <c r="X125" s="23"/>
      <c r="Y125" s="23"/>
    </row>
    <row r="126" spans="11:25" ht="15.75">
      <c r="K126" s="106"/>
      <c r="V126" s="23"/>
      <c r="W126" s="23"/>
      <c r="X126" s="23"/>
      <c r="Y126" s="23"/>
    </row>
    <row r="127" spans="11:25" ht="15.75">
      <c r="K127" s="106"/>
      <c r="V127" s="23"/>
      <c r="W127" s="23"/>
      <c r="X127" s="23"/>
      <c r="Y127" s="23"/>
    </row>
    <row r="128" spans="11:25" ht="15.75">
      <c r="K128" s="106"/>
      <c r="V128" s="23"/>
      <c r="W128" s="23"/>
      <c r="X128" s="23"/>
      <c r="Y128" s="23"/>
    </row>
    <row r="129" spans="11:25" ht="15.75">
      <c r="K129" s="106"/>
      <c r="V129" s="23"/>
      <c r="W129" s="23"/>
      <c r="X129" s="23"/>
      <c r="Y129" s="23"/>
    </row>
    <row r="130" spans="11:25" ht="15.75">
      <c r="K130" s="106"/>
      <c r="V130" s="23"/>
      <c r="W130" s="23"/>
      <c r="X130" s="23"/>
      <c r="Y130" s="23"/>
    </row>
    <row r="131" spans="11:25" ht="15.75">
      <c r="K131" s="106"/>
      <c r="V131" s="23"/>
      <c r="W131" s="23"/>
      <c r="X131" s="23"/>
      <c r="Y131" s="23"/>
    </row>
    <row r="132" spans="11:25" ht="15.75">
      <c r="K132" s="106"/>
      <c r="V132" s="23"/>
      <c r="W132" s="23"/>
      <c r="X132" s="23"/>
      <c r="Y132" s="23"/>
    </row>
    <row r="133" spans="22:25" ht="15.75">
      <c r="V133" s="23"/>
      <c r="W133" s="23"/>
      <c r="X133" s="23"/>
      <c r="Y133" s="23"/>
    </row>
    <row r="134" spans="22:25" ht="15.75">
      <c r="V134" s="23"/>
      <c r="W134" s="23"/>
      <c r="X134" s="23"/>
      <c r="Y134" s="23"/>
    </row>
    <row r="135" spans="22:25" ht="15.75">
      <c r="V135" s="23"/>
      <c r="W135" s="23"/>
      <c r="X135" s="23"/>
      <c r="Y135" s="23"/>
    </row>
    <row r="136" spans="22:25" ht="15.75">
      <c r="V136" s="23"/>
      <c r="W136" s="23"/>
      <c r="X136" s="23"/>
      <c r="Y136" s="23"/>
    </row>
    <row r="137" spans="22:25" ht="15.75">
      <c r="V137" s="23"/>
      <c r="W137" s="23"/>
      <c r="X137" s="23"/>
      <c r="Y137" s="23"/>
    </row>
    <row r="138" spans="22:25" ht="15.75">
      <c r="V138" s="23"/>
      <c r="W138" s="23"/>
      <c r="X138" s="23"/>
      <c r="Y138" s="23"/>
    </row>
    <row r="139" spans="22:25" ht="15.75">
      <c r="V139" s="23"/>
      <c r="W139" s="23"/>
      <c r="X139" s="23"/>
      <c r="Y139" s="23"/>
    </row>
    <row r="140" spans="22:25" ht="15.75">
      <c r="V140" s="23"/>
      <c r="W140" s="23"/>
      <c r="X140" s="23"/>
      <c r="Y140" s="23"/>
    </row>
    <row r="141" spans="22:25" ht="15.75">
      <c r="V141" s="23"/>
      <c r="W141" s="23"/>
      <c r="X141" s="23"/>
      <c r="Y141" s="23"/>
    </row>
    <row r="142" spans="22:25" ht="15.75">
      <c r="V142" s="23"/>
      <c r="W142" s="23"/>
      <c r="X142" s="23"/>
      <c r="Y142" s="23"/>
    </row>
    <row r="143" spans="22:25" ht="15.75">
      <c r="V143" s="23"/>
      <c r="W143" s="23"/>
      <c r="X143" s="23"/>
      <c r="Y143" s="23"/>
    </row>
    <row r="144" spans="22:25" ht="15.75">
      <c r="V144" s="23"/>
      <c r="W144" s="23"/>
      <c r="X144" s="23"/>
      <c r="Y144" s="23"/>
    </row>
    <row r="145" spans="22:25" ht="15.75">
      <c r="V145" s="23"/>
      <c r="W145" s="23"/>
      <c r="X145" s="23"/>
      <c r="Y145" s="23"/>
    </row>
    <row r="146" spans="22:25" ht="15.75">
      <c r="V146" s="23"/>
      <c r="W146" s="23"/>
      <c r="X146" s="23"/>
      <c r="Y146" s="23"/>
    </row>
    <row r="147" spans="22:25" ht="15.75">
      <c r="V147" s="23"/>
      <c r="W147" s="23"/>
      <c r="X147" s="23"/>
      <c r="Y147" s="23"/>
    </row>
    <row r="148" spans="22:25" ht="15.75">
      <c r="V148" s="23"/>
      <c r="W148" s="23"/>
      <c r="X148" s="23"/>
      <c r="Y148" s="23"/>
    </row>
    <row r="149" spans="22:25" ht="15.75">
      <c r="V149" s="23"/>
      <c r="W149" s="23"/>
      <c r="X149" s="23"/>
      <c r="Y149" s="23"/>
    </row>
    <row r="150" spans="22:25" ht="15.75">
      <c r="V150" s="23"/>
      <c r="W150" s="23"/>
      <c r="X150" s="23"/>
      <c r="Y150" s="23"/>
    </row>
    <row r="151" spans="22:25" ht="15.75">
      <c r="V151" s="23"/>
      <c r="W151" s="23"/>
      <c r="X151" s="23"/>
      <c r="Y151" s="23"/>
    </row>
    <row r="152" spans="22:25" ht="15.75">
      <c r="V152" s="23"/>
      <c r="W152" s="23"/>
      <c r="X152" s="23"/>
      <c r="Y152" s="23"/>
    </row>
    <row r="153" spans="22:25" ht="15.75">
      <c r="V153" s="23"/>
      <c r="W153" s="23"/>
      <c r="X153" s="23"/>
      <c r="Y153" s="23"/>
    </row>
    <row r="154" spans="22:25" ht="15.75">
      <c r="V154" s="23"/>
      <c r="W154" s="23"/>
      <c r="X154" s="23"/>
      <c r="Y154" s="23"/>
    </row>
    <row r="155" spans="22:25" ht="15.75">
      <c r="V155" s="23"/>
      <c r="W155" s="23"/>
      <c r="X155" s="23"/>
      <c r="Y155" s="23"/>
    </row>
    <row r="156" spans="22:25" ht="15.75">
      <c r="V156" s="23"/>
      <c r="W156" s="23"/>
      <c r="X156" s="23"/>
      <c r="Y156" s="23"/>
    </row>
    <row r="157" spans="22:25" ht="15.75">
      <c r="V157" s="23"/>
      <c r="W157" s="23"/>
      <c r="X157" s="23"/>
      <c r="Y157" s="23"/>
    </row>
  </sheetData>
  <sheetProtection/>
  <mergeCells count="12">
    <mergeCell ref="F8:I8"/>
    <mergeCell ref="J8:M8"/>
    <mergeCell ref="B89:C89"/>
    <mergeCell ref="B90:C90"/>
    <mergeCell ref="B8:E8"/>
    <mergeCell ref="N8:Q8"/>
    <mergeCell ref="R8:U8"/>
    <mergeCell ref="V8:Y8"/>
    <mergeCell ref="Z8:AC8"/>
    <mergeCell ref="AD8:AG8"/>
    <mergeCell ref="AL8:AO8"/>
    <mergeCell ref="AH8:AK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2013-05-08T10:06:39Z</dcterms:modified>
  <cp:category/>
  <cp:version/>
  <cp:contentType/>
  <cp:contentStatus/>
</cp:coreProperties>
</file>