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tabRatio="344" activeTab="0"/>
  </bookViews>
  <sheets>
    <sheet name="Lizingo portfelio struktura" sheetId="1" r:id="rId1"/>
  </sheets>
  <definedNames>
    <definedName name="_xlnm.Print_Area" localSheetId="0">'Lizingo portfelio struktura'!$A$1:$U$77</definedName>
  </definedNames>
  <calcPr fullCalcOnLoad="1"/>
</workbook>
</file>

<file path=xl/sharedStrings.xml><?xml version="1.0" encoding="utf-8"?>
<sst xmlns="http://schemas.openxmlformats.org/spreadsheetml/2006/main" count="114" uniqueCount="79">
  <si>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</si>
  <si>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</si>
  <si>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</si>
  <si>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</si>
  <si>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</si>
  <si>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</si>
  <si>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 xml:space="preserve">Dalis, (%) 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</si>
  <si>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</si>
  <si>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</si>
  <si>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</si>
  <si>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</si>
  <si>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</si>
  <si>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</si>
  <si>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</si>
  <si>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</si>
  <si>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</si>
  <si>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</si>
  <si>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</si>
  <si>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</si>
  <si>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</si>
  <si>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</si>
  <si>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</si>
  <si>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</si>
  <si>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</si>
  <si>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</si>
  <si>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</si>
  <si>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</si>
  <si>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</si>
  <si>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</si>
  <si>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</si>
  <si>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</si>
  <si>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</si>
  <si>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</si>
  <si>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</si>
  <si>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</si>
  <si>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 xml:space="preserve">1. Lengvieji komerciniai automobiliai </t>
  </si>
  <si>
    <t>2. Lengvieji keleiviniai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</si>
  <si>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</si>
  <si>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</si>
  <si>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</si>
  <si>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</si>
  <si>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</si>
  <si>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</si>
  <si>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</si>
  <si>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</si>
  <si>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</si>
  <si>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</si>
  <si>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A.3. Lizingo portfelio trukmė</t>
  </si>
  <si>
    <t>1. Iki metų</t>
  </si>
  <si>
    <t>2. Iki 2 metų</t>
  </si>
  <si>
    <t>3. Iki 3 metų</t>
  </si>
  <si>
    <t>4. Iki 5 metų</t>
  </si>
  <si>
    <t>5. daugiau nei 5 metai</t>
  </si>
  <si>
    <t>B.1. Pagal pastatus</t>
  </si>
  <si>
    <t>1. Pramoniniai pastatai</t>
  </si>
  <si>
    <t>2. Prekybos pastatai</t>
  </si>
  <si>
    <t>3. Biurai</t>
  </si>
  <si>
    <t>4. Viešbučiai ir laisvalaikio pastatai</t>
  </si>
  <si>
    <t>5. Gyvenamieji namai</t>
  </si>
  <si>
    <t>6. Butai</t>
  </si>
  <si>
    <t>7. Kiti pastatai</t>
  </si>
  <si>
    <t>B.2. Pagal pirkėjus</t>
  </si>
  <si>
    <t>B.3. Lizingo portfelio trukmė</t>
  </si>
  <si>
    <t>1. Iki 3 metų</t>
  </si>
  <si>
    <t>2. Iki 5 metų</t>
  </si>
  <si>
    <t>3. Iki 8 metų</t>
  </si>
  <si>
    <t>4. Iki 10 metų</t>
  </si>
  <si>
    <t>5. Iki 16 metų</t>
  </si>
  <si>
    <t>6. Iki 20 metų</t>
  </si>
  <si>
    <t>7. Daugiau nei 20 metų</t>
  </si>
  <si>
    <t xml:space="preserve"> "Nordea Finance Lithuania“</t>
  </si>
  <si>
    <t xml:space="preserve">           Lizingo portfelio struktūra</t>
  </si>
  <si>
    <t>UAB "Citadele faktoringas ir lizingas"</t>
  </si>
  <si>
    <t xml:space="preserve">,,SNORO lizingas“ </t>
  </si>
  <si>
    <t>UniCredit Leasing Lietuvos filialas</t>
  </si>
  <si>
    <t xml:space="preserve">    Ataskaitinio laikotarpio pabaigai, tūkst Lt</t>
  </si>
  <si>
    <t>,,DNB  lizingas“</t>
  </si>
  <si>
    <t>2012 m. II ketv.</t>
  </si>
  <si>
    <t/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</si>
</sst>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1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8"/>
      <name val="CenturyOldStyleLT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58" applyFont="1" applyFill="1" applyProtection="1">
      <alignment/>
      <protection/>
    </xf>
    <xf numFmtId="0" fontId="1" fillId="0" borderId="0" xfId="58" applyFont="1" applyFill="1" applyAlignment="1" applyProtection="1">
      <alignment vertical="top"/>
      <protection/>
    </xf>
    <xf numFmtId="0" fontId="2" fillId="0" borderId="10" xfId="58" applyFont="1" applyFill="1" applyBorder="1" applyProtection="1">
      <alignment/>
      <protection/>
    </xf>
    <xf numFmtId="0" fontId="2" fillId="0" borderId="10" xfId="58" applyFont="1" applyFill="1" applyBorder="1" applyAlignment="1" applyProtection="1">
      <alignment horizontal="center" vertical="center" wrapText="1"/>
      <protection/>
    </xf>
    <xf numFmtId="0" fontId="1" fillId="0" borderId="10" xfId="58" applyFont="1" applyFill="1" applyBorder="1" applyProtection="1">
      <alignment/>
      <protection/>
    </xf>
    <xf numFmtId="0" fontId="1" fillId="0" borderId="10" xfId="58" applyFont="1" applyFill="1" applyBorder="1" applyAlignment="1" applyProtection="1">
      <alignment vertical="top"/>
      <protection/>
    </xf>
    <xf numFmtId="0" fontId="2" fillId="0" borderId="11" xfId="58" applyFont="1" applyFill="1" applyBorder="1" applyProtection="1">
      <alignment/>
      <protection/>
    </xf>
    <xf numFmtId="0" fontId="1" fillId="0" borderId="11" xfId="58" applyFont="1" applyFill="1" applyBorder="1" applyProtection="1">
      <alignment/>
      <protection/>
    </xf>
    <xf numFmtId="0" fontId="1" fillId="0" borderId="12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center" vertical="center" wrapText="1"/>
      <protection/>
    </xf>
    <xf numFmtId="3" fontId="2" fillId="0" borderId="0" xfId="58" applyNumberFormat="1" applyFont="1" applyFill="1" applyBorder="1" applyAlignment="1" applyProtection="1">
      <alignment horizontal="center"/>
      <protection/>
    </xf>
    <xf numFmtId="0" fontId="2" fillId="0" borderId="0" xfId="58" applyFont="1" applyFill="1" applyBorder="1" applyProtection="1">
      <alignment/>
      <protection/>
    </xf>
    <xf numFmtId="0" fontId="1" fillId="0" borderId="0" xfId="58" applyFont="1" applyFill="1" applyBorder="1" applyProtection="1">
      <alignment/>
      <protection/>
    </xf>
    <xf numFmtId="0" fontId="1" fillId="0" borderId="0" xfId="58" applyFont="1" applyFill="1" applyBorder="1" applyAlignment="1" applyProtection="1">
      <alignment vertical="top"/>
      <protection/>
    </xf>
    <xf numFmtId="0" fontId="1" fillId="0" borderId="0" xfId="58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 quotePrefix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0" fontId="1" fillId="0" borderId="0" xfId="61" applyNumberFormat="1" applyFont="1" applyFill="1" applyBorder="1" applyAlignment="1" applyProtection="1">
      <alignment horizontal="center"/>
      <protection/>
    </xf>
    <xf numFmtId="3" fontId="1" fillId="0" borderId="0" xfId="58" applyNumberFormat="1" applyFont="1" applyFill="1" applyBorder="1" applyAlignment="1" applyProtection="1">
      <alignment horizontal="center"/>
      <protection locked="0"/>
    </xf>
    <xf numFmtId="10" fontId="1" fillId="0" borderId="0" xfId="0" applyNumberFormat="1" applyFont="1" applyFill="1" applyBorder="1" applyAlignment="1">
      <alignment/>
    </xf>
    <xf numFmtId="3" fontId="1" fillId="0" borderId="0" xfId="57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10" xfId="58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Alignment="1">
      <alignment/>
    </xf>
    <xf numFmtId="3" fontId="1" fillId="0" borderId="13" xfId="58" applyNumberFormat="1" applyFont="1" applyFill="1" applyBorder="1" applyAlignment="1" applyProtection="1">
      <alignment horizontal="center"/>
      <protection locked="0"/>
    </xf>
    <xf numFmtId="3" fontId="1" fillId="0" borderId="0" xfId="58" applyNumberFormat="1" applyFont="1" applyFill="1" applyAlignment="1" applyProtection="1">
      <alignment horizontal="center" vertical="top"/>
      <protection/>
    </xf>
    <xf numFmtId="3" fontId="1" fillId="0" borderId="0" xfId="0" applyNumberFormat="1" applyFont="1" applyFill="1" applyAlignment="1" applyProtection="1">
      <alignment/>
      <protection/>
    </xf>
    <xf numFmtId="10" fontId="1" fillId="0" borderId="10" xfId="61" applyNumberFormat="1" applyFont="1" applyFill="1" applyBorder="1" applyAlignment="1" applyProtection="1">
      <alignment horizontal="right"/>
      <protection/>
    </xf>
    <xf numFmtId="10" fontId="1" fillId="0" borderId="10" xfId="58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right"/>
    </xf>
    <xf numFmtId="10" fontId="1" fillId="0" borderId="10" xfId="0" applyNumberFormat="1" applyFont="1" applyFill="1" applyBorder="1" applyAlignment="1" applyProtection="1">
      <alignment horizontal="right"/>
      <protection/>
    </xf>
    <xf numFmtId="3" fontId="1" fillId="0" borderId="14" xfId="58" applyNumberFormat="1" applyFont="1" applyFill="1" applyBorder="1" applyAlignment="1" applyProtection="1">
      <alignment horizontal="right"/>
      <protection/>
    </xf>
    <xf numFmtId="3" fontId="1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10" fontId="1" fillId="0" borderId="10" xfId="61" applyNumberFormat="1" applyFont="1" applyBorder="1" applyAlignment="1" applyProtection="1">
      <alignment horizontal="right"/>
      <protection/>
    </xf>
    <xf numFmtId="3" fontId="1" fillId="0" borderId="14" xfId="58" applyNumberFormat="1" applyFont="1" applyFill="1" applyBorder="1" applyAlignment="1" applyProtection="1">
      <alignment horizontal="right"/>
      <protection locked="0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172" fontId="1" fillId="0" borderId="10" xfId="61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 applyProtection="1">
      <alignment horizontal="right"/>
      <protection/>
    </xf>
    <xf numFmtId="10" fontId="1" fillId="0" borderId="10" xfId="57" applyNumberFormat="1" applyFont="1" applyBorder="1" applyAlignment="1" applyProtection="1">
      <alignment horizontal="right"/>
      <protection/>
    </xf>
    <xf numFmtId="3" fontId="1" fillId="0" borderId="10" xfId="58" applyNumberFormat="1" applyFont="1" applyFill="1" applyBorder="1" applyAlignment="1" applyProtection="1">
      <alignment horizontal="right"/>
      <protection/>
    </xf>
    <xf numFmtId="3" fontId="1" fillId="0" borderId="10" xfId="58" applyNumberFormat="1" applyFont="1" applyFill="1" applyBorder="1" applyAlignment="1" applyProtection="1">
      <alignment horizontal="right"/>
      <protection locked="0"/>
    </xf>
    <xf numFmtId="10" fontId="1" fillId="0" borderId="10" xfId="62" applyNumberFormat="1" applyFont="1" applyFill="1" applyBorder="1" applyAlignment="1" applyProtection="1">
      <alignment horizontal="right"/>
      <protection/>
    </xf>
    <xf numFmtId="172" fontId="1" fillId="0" borderId="10" xfId="0" applyNumberFormat="1" applyFont="1" applyFill="1" applyBorder="1" applyAlignment="1" applyProtection="1">
      <alignment horizontal="right"/>
      <protection/>
    </xf>
    <xf numFmtId="3" fontId="1" fillId="0" borderId="10" xfId="58" applyNumberFormat="1" applyFont="1" applyFill="1" applyBorder="1" applyAlignment="1">
      <alignment horizontal="right"/>
      <protection/>
    </xf>
    <xf numFmtId="3" fontId="1" fillId="0" borderId="0" xfId="58" applyNumberFormat="1" applyFont="1" applyFill="1" applyAlignment="1">
      <alignment horizontal="right"/>
      <protection/>
    </xf>
    <xf numFmtId="0" fontId="1" fillId="0" borderId="10" xfId="58" applyFont="1" applyFill="1" applyBorder="1" applyAlignment="1" applyProtection="1">
      <alignment horizontal="right"/>
      <protection/>
    </xf>
    <xf numFmtId="10" fontId="1" fillId="0" borderId="15" xfId="61" applyNumberFormat="1" applyFont="1" applyFill="1" applyBorder="1" applyAlignment="1" applyProtection="1">
      <alignment horizontal="right"/>
      <protection/>
    </xf>
    <xf numFmtId="10" fontId="1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/>
      <protection/>
    </xf>
    <xf numFmtId="10" fontId="1" fillId="0" borderId="10" xfId="0" applyNumberFormat="1" applyFont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vertical="top"/>
      <protection locked="0"/>
    </xf>
    <xf numFmtId="10" fontId="1" fillId="0" borderId="10" xfId="0" applyNumberFormat="1" applyFont="1" applyBorder="1" applyAlignment="1" applyProtection="1">
      <alignment vertical="top"/>
      <protection/>
    </xf>
    <xf numFmtId="10" fontId="1" fillId="0" borderId="10" xfId="61" applyNumberFormat="1" applyFont="1" applyFill="1" applyBorder="1" applyAlignment="1" applyProtection="1">
      <alignment/>
      <protection/>
    </xf>
    <xf numFmtId="10" fontId="1" fillId="0" borderId="10" xfId="61" applyNumberFormat="1" applyFont="1" applyBorder="1" applyAlignment="1" applyProtection="1">
      <alignment/>
      <protection/>
    </xf>
    <xf numFmtId="10" fontId="1" fillId="0" borderId="14" xfId="58" applyNumberFormat="1" applyFont="1" applyFill="1" applyBorder="1" applyAlignment="1" applyProtection="1">
      <alignment horizontal="right"/>
      <protection/>
    </xf>
    <xf numFmtId="3" fontId="1" fillId="0" borderId="10" xfId="58" applyNumberFormat="1" applyFont="1" applyFill="1" applyBorder="1" applyProtection="1">
      <alignment/>
      <protection locked="0"/>
    </xf>
    <xf numFmtId="3" fontId="1" fillId="0" borderId="10" xfId="58" applyNumberFormat="1" applyFont="1" applyFill="1" applyBorder="1" applyProtection="1">
      <alignment/>
      <protection/>
    </xf>
    <xf numFmtId="10" fontId="1" fillId="0" borderId="10" xfId="58" applyNumberFormat="1" applyFont="1" applyFill="1" applyBorder="1" applyProtection="1">
      <alignment/>
      <protection/>
    </xf>
    <xf numFmtId="3" fontId="1" fillId="0" borderId="0" xfId="58" applyNumberFormat="1" applyFont="1" applyFill="1">
      <alignment/>
      <protection/>
    </xf>
    <xf numFmtId="3" fontId="1" fillId="0" borderId="14" xfId="58" applyNumberFormat="1" applyFont="1" applyFill="1" applyBorder="1" applyProtection="1">
      <alignment/>
      <protection locked="0"/>
    </xf>
    <xf numFmtId="10" fontId="1" fillId="0" borderId="10" xfId="62" applyNumberFormat="1" applyFont="1" applyFill="1" applyBorder="1" applyAlignment="1" applyProtection="1">
      <alignment/>
      <protection/>
    </xf>
    <xf numFmtId="3" fontId="1" fillId="0" borderId="10" xfId="58" applyNumberFormat="1" applyFont="1" applyFill="1" applyBorder="1">
      <alignment/>
      <protection/>
    </xf>
    <xf numFmtId="3" fontId="1" fillId="0" borderId="14" xfId="58" applyNumberFormat="1" applyFont="1" applyFill="1" applyBorder="1" applyProtection="1">
      <alignment/>
      <protection/>
    </xf>
    <xf numFmtId="1" fontId="1" fillId="0" borderId="10" xfId="58" applyNumberFormat="1" applyFont="1" applyFill="1" applyBorder="1" applyProtection="1">
      <alignment/>
      <protection locked="0"/>
    </xf>
    <xf numFmtId="1" fontId="1" fillId="0" borderId="10" xfId="58" applyNumberFormat="1" applyFont="1" applyFill="1" applyBorder="1" applyProtection="1">
      <alignment/>
      <protection/>
    </xf>
    <xf numFmtId="172" fontId="1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 vertical="top"/>
      <protection locked="0"/>
    </xf>
    <xf numFmtId="172" fontId="1" fillId="0" borderId="10" xfId="0" applyNumberFormat="1" applyFont="1" applyFill="1" applyBorder="1" applyAlignment="1" applyProtection="1">
      <alignment vertical="top"/>
      <protection/>
    </xf>
    <xf numFmtId="172" fontId="1" fillId="0" borderId="10" xfId="61" applyNumberFormat="1" applyFont="1" applyFill="1" applyBorder="1" applyAlignment="1" applyProtection="1">
      <alignment/>
      <protection/>
    </xf>
    <xf numFmtId="1" fontId="1" fillId="0" borderId="10" xfId="58" applyNumberFormat="1" applyFont="1" applyFill="1" applyBorder="1">
      <alignment/>
      <protection/>
    </xf>
    <xf numFmtId="1" fontId="1" fillId="0" borderId="0" xfId="58" applyNumberFormat="1" applyFont="1" applyFill="1">
      <alignment/>
      <protection/>
    </xf>
    <xf numFmtId="1" fontId="1" fillId="0" borderId="14" xfId="58" applyNumberFormat="1" applyFont="1" applyFill="1" applyBorder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1" fillId="0" borderId="14" xfId="57" applyNumberFormat="1" applyFont="1" applyFill="1" applyBorder="1" applyAlignment="1" applyProtection="1">
      <alignment/>
      <protection/>
    </xf>
    <xf numFmtId="3" fontId="1" fillId="0" borderId="10" xfId="57" applyNumberFormat="1" applyFont="1" applyBorder="1" applyAlignment="1" applyProtection="1">
      <alignment/>
      <protection/>
    </xf>
    <xf numFmtId="0" fontId="1" fillId="0" borderId="0" xfId="58" applyFont="1" applyFill="1" applyAlignment="1" applyProtection="1">
      <alignment horizontal="right"/>
      <protection/>
    </xf>
    <xf numFmtId="0" fontId="2" fillId="0" borderId="10" xfId="58" applyFont="1" applyFill="1" applyBorder="1" applyAlignment="1" applyProtection="1">
      <alignment horizontal="right" vertical="center" wrapText="1"/>
      <protection/>
    </xf>
    <xf numFmtId="10" fontId="1" fillId="0" borderId="0" xfId="58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right"/>
    </xf>
    <xf numFmtId="3" fontId="1" fillId="0" borderId="14" xfId="57" applyNumberFormat="1" applyFont="1" applyBorder="1" applyAlignment="1" applyProtection="1">
      <alignment horizontal="center"/>
      <protection locked="0"/>
    </xf>
    <xf numFmtId="10" fontId="1" fillId="0" borderId="10" xfId="61" applyNumberFormat="1" applyFont="1" applyBorder="1" applyAlignment="1" applyProtection="1">
      <alignment horizontal="center"/>
      <protection/>
    </xf>
    <xf numFmtId="3" fontId="1" fillId="0" borderId="10" xfId="57" applyNumberFormat="1" applyFont="1" applyBorder="1" applyAlignment="1" applyProtection="1">
      <alignment horizontal="center"/>
      <protection locked="0"/>
    </xf>
    <xf numFmtId="10" fontId="1" fillId="0" borderId="10" xfId="57" applyNumberFormat="1" applyFont="1" applyBorder="1" applyAlignment="1" applyProtection="1">
      <alignment horizontal="center"/>
      <protection/>
    </xf>
    <xf numFmtId="10" fontId="1" fillId="0" borderId="10" xfId="0" applyNumberFormat="1" applyFont="1" applyFill="1" applyBorder="1" applyAlignment="1" applyProtection="1">
      <alignment vertical="top"/>
      <protection/>
    </xf>
    <xf numFmtId="3" fontId="1" fillId="0" borderId="14" xfId="57" applyNumberFormat="1" applyFont="1" applyBorder="1" applyAlignment="1" applyProtection="1">
      <alignment horizontal="center"/>
      <protection/>
    </xf>
    <xf numFmtId="9" fontId="1" fillId="0" borderId="14" xfId="61" applyFont="1" applyBorder="1" applyAlignment="1" applyProtection="1">
      <alignment horizontal="center"/>
      <protection/>
    </xf>
    <xf numFmtId="3" fontId="1" fillId="0" borderId="10" xfId="57" applyNumberFormat="1" applyFont="1" applyBorder="1" applyAlignment="1" applyProtection="1">
      <alignment horizontal="center"/>
      <protection/>
    </xf>
    <xf numFmtId="1" fontId="1" fillId="0" borderId="14" xfId="58" applyNumberFormat="1" applyFont="1" applyFill="1" applyBorder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/>
    </xf>
    <xf numFmtId="3" fontId="1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58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noro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tabSelected="1" zoomScaleSheetLayoutView="84" zoomScalePageLayoutView="0" workbookViewId="0" topLeftCell="A10">
      <pane xSplit="1" topLeftCell="I1" activePane="topRight" state="frozen"/>
      <selection pane="topLeft" activeCell="A1" sqref="A1"/>
      <selection pane="topRight" activeCell="P35" sqref="P35"/>
    </sheetView>
  </sheetViews>
  <sheetFormatPr defaultColWidth="9.00390625" defaultRowHeight="12.75"/>
  <cols>
    <col min="1" max="1" width="49.625" style="19" customWidth="1"/>
    <col min="2" max="2" width="16.625" style="34" customWidth="1"/>
    <col min="3" max="3" width="16.625" style="44" customWidth="1"/>
    <col min="4" max="4" width="16.625" style="34" customWidth="1"/>
    <col min="5" max="5" width="16.625" style="19" customWidth="1"/>
    <col min="6" max="6" width="16.625" style="34" customWidth="1"/>
    <col min="7" max="21" width="16.625" style="19" customWidth="1"/>
    <col min="22" max="22" width="10.75390625" style="19" customWidth="1"/>
    <col min="23" max="16384" width="9.125" style="19" customWidth="1"/>
  </cols>
  <sheetData>
    <row r="1" spans="1:22" ht="15.75">
      <c r="A1" s="1" t="s">
        <v>71</v>
      </c>
      <c r="B1" s="35" t="s">
        <v>77</v>
      </c>
      <c r="C1" s="90"/>
      <c r="D1" s="31"/>
      <c r="E1" s="18"/>
      <c r="F1" s="31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.75">
      <c r="A2" s="2"/>
      <c r="B2" s="36" t="s">
        <v>75</v>
      </c>
      <c r="C2" s="90"/>
      <c r="D2" s="31"/>
      <c r="E2" s="18"/>
      <c r="F2" s="31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5.75">
      <c r="A3" s="108"/>
      <c r="B3" s="108"/>
      <c r="C3" s="108"/>
      <c r="D3" s="32"/>
      <c r="E3" s="20"/>
      <c r="F3" s="32"/>
      <c r="G3" s="20"/>
      <c r="H3" s="20"/>
      <c r="I3" s="20"/>
      <c r="J3" s="20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5" ht="47.25" customHeight="1">
      <c r="A4" s="14"/>
      <c r="B4" s="106" t="s">
        <v>1</v>
      </c>
      <c r="C4" s="107"/>
      <c r="D4" s="106" t="s">
        <v>76</v>
      </c>
      <c r="E4" s="109"/>
      <c r="F4" s="106" t="s">
        <v>70</v>
      </c>
      <c r="G4" s="107"/>
      <c r="H4" s="106" t="s">
        <v>72</v>
      </c>
      <c r="I4" s="107"/>
      <c r="J4" s="106" t="s">
        <v>2</v>
      </c>
      <c r="K4" s="107"/>
      <c r="L4" s="112" t="s">
        <v>73</v>
      </c>
      <c r="M4" s="112"/>
      <c r="N4" s="106" t="s">
        <v>4</v>
      </c>
      <c r="O4" s="107"/>
      <c r="P4" s="110" t="s">
        <v>3</v>
      </c>
      <c r="Q4" s="111"/>
      <c r="R4" s="106" t="s">
        <v>74</v>
      </c>
      <c r="S4" s="107"/>
      <c r="T4" s="110" t="s">
        <v>5</v>
      </c>
      <c r="U4" s="111"/>
      <c r="V4" s="21"/>
      <c r="W4" s="22"/>
      <c r="X4" s="22"/>
      <c r="Y4" s="22"/>
    </row>
    <row r="5" spans="4:25" ht="11.25" customHeight="1" hidden="1">
      <c r="D5" s="32"/>
      <c r="E5" s="20"/>
      <c r="F5" s="32"/>
      <c r="G5" s="20"/>
      <c r="H5" s="20"/>
      <c r="I5" s="20"/>
      <c r="J5" s="20"/>
      <c r="K5" s="18"/>
      <c r="L5" s="18"/>
      <c r="M5" s="18"/>
      <c r="N5" s="18"/>
      <c r="O5" s="18"/>
      <c r="P5" s="23"/>
      <c r="Q5" s="23"/>
      <c r="R5" s="23"/>
      <c r="S5" s="23"/>
      <c r="T5" s="18"/>
      <c r="U5" s="18"/>
      <c r="V5" s="18"/>
      <c r="W5" s="22"/>
      <c r="X5" s="22"/>
      <c r="Y5" s="22"/>
    </row>
    <row r="6" spans="4:25" ht="12.75" customHeight="1" hidden="1">
      <c r="D6" s="32"/>
      <c r="E6" s="20"/>
      <c r="F6" s="32"/>
      <c r="G6" s="20"/>
      <c r="H6" s="20"/>
      <c r="I6" s="20"/>
      <c r="J6" s="20"/>
      <c r="K6" s="18"/>
      <c r="L6" s="18"/>
      <c r="M6" s="18"/>
      <c r="N6" s="18"/>
      <c r="O6" s="18"/>
      <c r="P6" s="23"/>
      <c r="Q6" s="23"/>
      <c r="R6" s="23"/>
      <c r="S6" s="23"/>
      <c r="T6" s="18"/>
      <c r="U6" s="18"/>
      <c r="V6" s="18"/>
      <c r="W6" s="22"/>
      <c r="X6" s="22"/>
      <c r="Y6" s="22"/>
    </row>
    <row r="7" spans="1:25" ht="54" customHeight="1">
      <c r="A7" s="3"/>
      <c r="B7" s="33" t="s">
        <v>0</v>
      </c>
      <c r="C7" s="91" t="s">
        <v>6</v>
      </c>
      <c r="D7" s="33" t="s">
        <v>0</v>
      </c>
      <c r="E7" s="4" t="s">
        <v>6</v>
      </c>
      <c r="F7" s="33" t="s">
        <v>0</v>
      </c>
      <c r="G7" s="4" t="s">
        <v>6</v>
      </c>
      <c r="H7" s="4" t="s">
        <v>0</v>
      </c>
      <c r="I7" s="4" t="s">
        <v>6</v>
      </c>
      <c r="J7" s="4" t="s">
        <v>0</v>
      </c>
      <c r="K7" s="4" t="s">
        <v>6</v>
      </c>
      <c r="L7" s="4" t="s">
        <v>0</v>
      </c>
      <c r="M7" s="4" t="s">
        <v>6</v>
      </c>
      <c r="N7" s="4" t="s">
        <v>0</v>
      </c>
      <c r="O7" s="4" t="s">
        <v>6</v>
      </c>
      <c r="P7" s="4" t="s">
        <v>0</v>
      </c>
      <c r="Q7" s="4" t="s">
        <v>6</v>
      </c>
      <c r="R7" s="4" t="s">
        <v>0</v>
      </c>
      <c r="S7" s="4" t="s">
        <v>6</v>
      </c>
      <c r="T7" s="4" t="s">
        <v>0</v>
      </c>
      <c r="U7" s="4" t="s">
        <v>6</v>
      </c>
      <c r="V7" s="10"/>
      <c r="W7" s="22"/>
      <c r="X7" s="22"/>
      <c r="Y7" s="22"/>
    </row>
    <row r="8" spans="1:25" ht="15.75">
      <c r="A8" s="3" t="s">
        <v>7</v>
      </c>
      <c r="B8" s="88"/>
      <c r="C8" s="39"/>
      <c r="D8" s="86"/>
      <c r="E8" s="72"/>
      <c r="F8" s="43"/>
      <c r="G8" s="41"/>
      <c r="H8" s="42"/>
      <c r="I8" s="40"/>
      <c r="J8" s="43"/>
      <c r="K8" s="41"/>
      <c r="L8" s="42"/>
      <c r="M8" s="40"/>
      <c r="N8" s="50"/>
      <c r="O8" s="40"/>
      <c r="P8" s="44"/>
      <c r="Q8" s="39"/>
      <c r="R8" s="69"/>
      <c r="S8" s="69"/>
      <c r="T8" s="42"/>
      <c r="U8" s="39"/>
      <c r="V8" s="18"/>
      <c r="W8" s="12"/>
      <c r="X8" s="22"/>
      <c r="Y8" s="22"/>
    </row>
    <row r="9" spans="1:25" ht="15.75">
      <c r="A9" s="5" t="s">
        <v>8</v>
      </c>
      <c r="B9" s="94">
        <v>124319.86881999993</v>
      </c>
      <c r="C9" s="95">
        <v>0.8223377855316663</v>
      </c>
      <c r="D9" s="102">
        <v>323520</v>
      </c>
      <c r="E9" s="67">
        <f>IF(D11=0,"",D9/D$22)</f>
        <v>17.239688798891613</v>
      </c>
      <c r="F9" s="103">
        <v>676708</v>
      </c>
      <c r="G9" s="67">
        <f>IF(F11=0,"",F9/F$20)</f>
        <v>37.247247908410394</v>
      </c>
      <c r="H9" s="46">
        <v>52388</v>
      </c>
      <c r="I9" s="38">
        <v>1</v>
      </c>
      <c r="J9" s="47">
        <v>1606978</v>
      </c>
      <c r="K9" s="38">
        <v>0.9169919740705129</v>
      </c>
      <c r="L9" s="46">
        <v>89886</v>
      </c>
      <c r="M9" s="38">
        <v>1</v>
      </c>
      <c r="N9" s="61">
        <v>1369048.8610800023</v>
      </c>
      <c r="O9" s="83">
        <v>0.9031395733739284</v>
      </c>
      <c r="P9" s="46">
        <v>162409</v>
      </c>
      <c r="Q9" s="38">
        <v>0.8364225347760479</v>
      </c>
      <c r="R9" s="74">
        <v>42306</v>
      </c>
      <c r="S9" s="75">
        <v>0.9574742559692203</v>
      </c>
      <c r="T9" s="46">
        <v>325457.503914502</v>
      </c>
      <c r="U9" s="38">
        <v>1</v>
      </c>
      <c r="V9" s="18"/>
      <c r="W9" s="13"/>
      <c r="X9" s="22"/>
      <c r="Y9" s="22"/>
    </row>
    <row r="10" spans="1:25" ht="15.75">
      <c r="A10" s="5" t="s">
        <v>9</v>
      </c>
      <c r="B10" s="94">
        <v>26858.723489999975</v>
      </c>
      <c r="C10" s="95">
        <v>0.1776622144683336</v>
      </c>
      <c r="D10" s="102">
        <v>8589</v>
      </c>
      <c r="E10" s="67">
        <f>IF(D11=0,"",D10/D11)</f>
        <v>0.025861991093285637</v>
      </c>
      <c r="F10" s="103">
        <v>61830</v>
      </c>
      <c r="G10" s="67">
        <f>IF(F11=0,"",F10/F11)</f>
        <v>0.0837194565479366</v>
      </c>
      <c r="H10" s="46">
        <v>0</v>
      </c>
      <c r="I10" s="38">
        <v>0</v>
      </c>
      <c r="J10" s="47">
        <v>145467</v>
      </c>
      <c r="K10" s="38">
        <v>0.08300802592948708</v>
      </c>
      <c r="L10" s="46">
        <v>0</v>
      </c>
      <c r="M10" s="38">
        <v>0</v>
      </c>
      <c r="N10" s="61">
        <v>146828.5309</v>
      </c>
      <c r="O10" s="83">
        <v>0.09686042662607175</v>
      </c>
      <c r="P10" s="46">
        <v>31762</v>
      </c>
      <c r="Q10" s="38">
        <v>0.16357746522395208</v>
      </c>
      <c r="R10" s="74">
        <v>1879</v>
      </c>
      <c r="S10" s="75">
        <v>0.042525744030779675</v>
      </c>
      <c r="T10" s="46">
        <v>0</v>
      </c>
      <c r="U10" s="38">
        <v>0</v>
      </c>
      <c r="V10" s="18"/>
      <c r="W10" s="13"/>
      <c r="X10" s="22"/>
      <c r="Y10" s="22"/>
    </row>
    <row r="11" spans="1:25" s="26" customFormat="1" ht="15.75">
      <c r="A11" s="3" t="s">
        <v>10</v>
      </c>
      <c r="B11" s="99">
        <v>151178.59230999992</v>
      </c>
      <c r="C11" s="100">
        <v>0.9999999999999999</v>
      </c>
      <c r="D11" s="86">
        <f>SUM(D9:D10)</f>
        <v>332109</v>
      </c>
      <c r="E11" s="67">
        <f>IF(D11=0,"",D11/D11)</f>
        <v>1</v>
      </c>
      <c r="F11" s="104">
        <f>SUM(F9:F10)</f>
        <v>738538</v>
      </c>
      <c r="G11" s="67">
        <f>IF(F11=0,"",F11/F11)</f>
        <v>1</v>
      </c>
      <c r="H11" s="42">
        <v>52388</v>
      </c>
      <c r="I11" s="38">
        <v>1</v>
      </c>
      <c r="J11" s="43">
        <v>1752445</v>
      </c>
      <c r="K11" s="38">
        <v>1</v>
      </c>
      <c r="L11" s="42">
        <v>89886</v>
      </c>
      <c r="M11" s="38">
        <v>1</v>
      </c>
      <c r="N11" s="87">
        <v>1515877.3919800022</v>
      </c>
      <c r="O11" s="83">
        <v>1</v>
      </c>
      <c r="P11" s="42">
        <v>194171</v>
      </c>
      <c r="Q11" s="38">
        <v>1</v>
      </c>
      <c r="R11" s="77">
        <v>44185</v>
      </c>
      <c r="S11" s="75">
        <v>1</v>
      </c>
      <c r="T11" s="42">
        <v>325457.503914502</v>
      </c>
      <c r="U11" s="38">
        <v>1</v>
      </c>
      <c r="V11" s="24"/>
      <c r="W11" s="12"/>
      <c r="X11" s="25"/>
      <c r="Y11" s="25"/>
    </row>
    <row r="12" spans="1:25" ht="15.75">
      <c r="A12" s="3" t="s">
        <v>11</v>
      </c>
      <c r="B12" s="89"/>
      <c r="C12" s="51"/>
      <c r="D12" s="79"/>
      <c r="E12" s="72"/>
      <c r="F12" s="87"/>
      <c r="G12" s="60"/>
      <c r="H12" s="52"/>
      <c r="I12" s="39"/>
      <c r="J12" s="62">
        <v>0</v>
      </c>
      <c r="K12" s="63"/>
      <c r="L12" s="52"/>
      <c r="M12" s="39"/>
      <c r="N12" s="87"/>
      <c r="O12" s="80"/>
      <c r="P12" s="40"/>
      <c r="Q12" s="40"/>
      <c r="R12" s="71"/>
      <c r="S12" s="72"/>
      <c r="T12" s="52"/>
      <c r="U12" s="39"/>
      <c r="V12" s="18"/>
      <c r="W12" s="12"/>
      <c r="X12" s="22"/>
      <c r="Y12" s="22"/>
    </row>
    <row r="13" spans="1:25" ht="15.75">
      <c r="A13" s="5" t="s">
        <v>12</v>
      </c>
      <c r="B13" s="96">
        <v>127935.59230999992</v>
      </c>
      <c r="C13" s="95">
        <v>0.8462546869576681</v>
      </c>
      <c r="D13" s="78">
        <v>310558</v>
      </c>
      <c r="E13" s="67">
        <f>IF(D16=0,"",D13/D$22)</f>
        <v>16.548971544282214</v>
      </c>
      <c r="F13" s="105">
        <v>738538</v>
      </c>
      <c r="G13" s="67">
        <f>IF(F$22=0,"",F13/F$20)</f>
        <v>40.65048436811977</v>
      </c>
      <c r="H13" s="53">
        <v>49346</v>
      </c>
      <c r="I13" s="38">
        <v>0.9419332671604184</v>
      </c>
      <c r="J13" s="64">
        <v>1185682</v>
      </c>
      <c r="K13" s="68">
        <v>0.6765872823398167</v>
      </c>
      <c r="L13" s="53">
        <v>64442</v>
      </c>
      <c r="M13" s="38">
        <v>0.7169303339785951</v>
      </c>
      <c r="N13" s="61">
        <v>1291048.301110003</v>
      </c>
      <c r="O13" s="83">
        <v>0.8516838549697466</v>
      </c>
      <c r="P13" s="53">
        <v>118959</v>
      </c>
      <c r="Q13" s="38" t="s">
        <v>78</v>
      </c>
      <c r="R13" s="70">
        <v>44185</v>
      </c>
      <c r="S13" s="75">
        <v>1</v>
      </c>
      <c r="T13" s="53">
        <v>127488.9344674</v>
      </c>
      <c r="U13" s="38">
        <v>0.39172221544749347</v>
      </c>
      <c r="V13" s="23"/>
      <c r="W13" s="13"/>
      <c r="X13" s="22"/>
      <c r="Y13" s="22"/>
    </row>
    <row r="14" spans="1:25" ht="15.75">
      <c r="A14" s="5" t="s">
        <v>13</v>
      </c>
      <c r="B14" s="96">
        <v>23241</v>
      </c>
      <c r="C14" s="95">
        <v>0.15373208365601834</v>
      </c>
      <c r="D14" s="78">
        <v>21551</v>
      </c>
      <c r="E14" s="67">
        <f>IF(D16=0,"",D14/D$22)</f>
        <v>1.1484066929553447</v>
      </c>
      <c r="F14" s="61">
        <v>0</v>
      </c>
      <c r="G14" s="67">
        <f>IF(F$22=0,"",F14/F$20)</f>
        <v>0</v>
      </c>
      <c r="H14" s="53">
        <v>3042</v>
      </c>
      <c r="I14" s="38">
        <v>0.05806673283958158</v>
      </c>
      <c r="J14" s="64">
        <v>566763</v>
      </c>
      <c r="K14" s="68">
        <v>0.32341271766018337</v>
      </c>
      <c r="L14" s="53">
        <v>4879</v>
      </c>
      <c r="M14" s="38">
        <v>0.054279865607547335</v>
      </c>
      <c r="N14" s="61">
        <v>224829.0911600002</v>
      </c>
      <c r="O14" s="83">
        <v>0.14831614503025348</v>
      </c>
      <c r="P14" s="53">
        <v>75212</v>
      </c>
      <c r="Q14" s="38">
        <v>0.3873492952088623</v>
      </c>
      <c r="R14" s="70">
        <v>0</v>
      </c>
      <c r="S14" s="75">
        <v>0</v>
      </c>
      <c r="T14" s="53">
        <v>197929.642347</v>
      </c>
      <c r="U14" s="38">
        <v>0.6081581772316311</v>
      </c>
      <c r="V14" s="18"/>
      <c r="W14" s="13"/>
      <c r="X14" s="22"/>
      <c r="Y14" s="22"/>
    </row>
    <row r="15" spans="1:25" ht="15.75">
      <c r="A15" s="5" t="s">
        <v>14</v>
      </c>
      <c r="B15" s="96">
        <v>2</v>
      </c>
      <c r="C15" s="95">
        <v>1.3229386313499277E-05</v>
      </c>
      <c r="D15" s="78">
        <v>0</v>
      </c>
      <c r="E15" s="67">
        <f>IF(D17=0,"",D15/D$22)</f>
      </c>
      <c r="F15" s="61">
        <v>0</v>
      </c>
      <c r="G15" s="67">
        <f>IF(F$22=0,"",F15/F$20)</f>
        <v>0</v>
      </c>
      <c r="H15" s="53">
        <v>0</v>
      </c>
      <c r="I15" s="54" t="s">
        <v>78</v>
      </c>
      <c r="J15" s="64">
        <v>0</v>
      </c>
      <c r="K15" s="68">
        <v>0</v>
      </c>
      <c r="L15" s="53">
        <v>20565</v>
      </c>
      <c r="M15" s="38">
        <v>0.3821</v>
      </c>
      <c r="N15" s="61"/>
      <c r="O15" s="83">
        <v>0</v>
      </c>
      <c r="P15" s="53">
        <v>0</v>
      </c>
      <c r="Q15" s="38" t="s">
        <v>78</v>
      </c>
      <c r="R15" s="70">
        <v>0</v>
      </c>
      <c r="S15" s="75" t="s">
        <v>78</v>
      </c>
      <c r="T15" s="53">
        <v>38.9271</v>
      </c>
      <c r="U15" s="38">
        <v>0.00011960732056196865</v>
      </c>
      <c r="V15" s="27"/>
      <c r="W15" s="13"/>
      <c r="X15" s="22"/>
      <c r="Y15" s="22"/>
    </row>
    <row r="16" spans="1:25" s="26" customFormat="1" ht="15.75">
      <c r="A16" s="3" t="s">
        <v>10</v>
      </c>
      <c r="B16" s="101">
        <v>151178.59230999992</v>
      </c>
      <c r="C16" s="95">
        <v>1</v>
      </c>
      <c r="D16" s="79">
        <f>D13+D14+D15</f>
        <v>332109</v>
      </c>
      <c r="E16" s="67">
        <f>IF(D$24=0,"",D16/D$27)</f>
        <v>186.1597533632287</v>
      </c>
      <c r="F16" s="87">
        <f>SUM(F13:F15)</f>
        <v>738538</v>
      </c>
      <c r="G16" s="67">
        <f>IF(F$22=0,"",F16/F$25)</f>
        <v>65.92323484780863</v>
      </c>
      <c r="H16" s="52">
        <v>52388</v>
      </c>
      <c r="I16" s="38">
        <v>1</v>
      </c>
      <c r="J16" s="62">
        <v>1752445</v>
      </c>
      <c r="K16" s="68">
        <v>1</v>
      </c>
      <c r="L16" s="52">
        <v>89886</v>
      </c>
      <c r="M16" s="38">
        <v>1</v>
      </c>
      <c r="N16" s="87">
        <v>1515877.392270003</v>
      </c>
      <c r="O16" s="83">
        <v>1</v>
      </c>
      <c r="P16" s="52">
        <v>194171</v>
      </c>
      <c r="Q16" s="38">
        <v>1</v>
      </c>
      <c r="R16" s="71">
        <v>44185</v>
      </c>
      <c r="S16" s="75">
        <v>1</v>
      </c>
      <c r="T16" s="52">
        <v>325457.50391439995</v>
      </c>
      <c r="U16" s="38">
        <v>1</v>
      </c>
      <c r="V16" s="11"/>
      <c r="W16" s="12"/>
      <c r="X16" s="25"/>
      <c r="Y16" s="25"/>
    </row>
    <row r="17" spans="1:25" s="26" customFormat="1" ht="15.75">
      <c r="A17" s="3" t="s">
        <v>12</v>
      </c>
      <c r="B17" s="101"/>
      <c r="C17" s="97"/>
      <c r="D17" s="79"/>
      <c r="E17" s="67"/>
      <c r="F17" s="87"/>
      <c r="G17" s="60"/>
      <c r="H17" s="52"/>
      <c r="I17" s="38"/>
      <c r="J17" s="62"/>
      <c r="K17" s="63"/>
      <c r="L17" s="52"/>
      <c r="M17" s="38"/>
      <c r="N17" s="87"/>
      <c r="O17" s="80"/>
      <c r="P17" s="40"/>
      <c r="Q17" s="40"/>
      <c r="R17" s="71"/>
      <c r="S17" s="75"/>
      <c r="T17" s="52"/>
      <c r="U17" s="38"/>
      <c r="V17" s="24"/>
      <c r="W17" s="12"/>
      <c r="X17" s="25"/>
      <c r="Y17" s="25"/>
    </row>
    <row r="18" spans="1:25" s="26" customFormat="1" ht="15.75">
      <c r="A18" s="3" t="s">
        <v>15</v>
      </c>
      <c r="B18" s="101"/>
      <c r="C18" s="95" t="s">
        <v>78</v>
      </c>
      <c r="D18" s="79">
        <f>D19+D28+D29+D40+D37+D44</f>
        <v>310558</v>
      </c>
      <c r="E18" s="38">
        <v>1</v>
      </c>
      <c r="F18" s="87">
        <f>F19+F28+F29+F37+F40+F44</f>
        <v>738538</v>
      </c>
      <c r="G18" s="67">
        <f aca="true" t="shared" si="0" ref="G18:G39">IF(F$19=0,"",IF(F18=0,"",F18/F$22))</f>
        <v>44.3619654012494</v>
      </c>
      <c r="H18" s="52">
        <v>49346</v>
      </c>
      <c r="I18" s="38">
        <v>1</v>
      </c>
      <c r="J18" s="62">
        <v>1185682</v>
      </c>
      <c r="K18" s="68">
        <v>1</v>
      </c>
      <c r="L18" s="52">
        <v>85007</v>
      </c>
      <c r="M18" s="38">
        <v>1</v>
      </c>
      <c r="N18" s="87">
        <v>1291048.3011100013</v>
      </c>
      <c r="O18" s="83"/>
      <c r="P18" s="52">
        <v>118959</v>
      </c>
      <c r="Q18" s="38">
        <v>0.9999999999999999</v>
      </c>
      <c r="R18" s="71">
        <v>44185</v>
      </c>
      <c r="S18" s="75">
        <v>1</v>
      </c>
      <c r="T18" s="52">
        <v>127488.9344686</v>
      </c>
      <c r="U18" s="38">
        <v>1</v>
      </c>
      <c r="V18" s="24"/>
      <c r="W18" s="12"/>
      <c r="X18" s="25"/>
      <c r="Y18" s="25"/>
    </row>
    <row r="19" spans="1:25" ht="15.75">
      <c r="A19" s="5" t="s">
        <v>16</v>
      </c>
      <c r="B19" s="96">
        <v>27881</v>
      </c>
      <c r="C19" s="95">
        <v>1.0000031866816161</v>
      </c>
      <c r="D19" s="78">
        <f>SUM(D20:D27)</f>
        <v>97794</v>
      </c>
      <c r="E19" s="38">
        <f>IF(D19=0,"",D19/D$29)</f>
        <v>0.8756704483385417</v>
      </c>
      <c r="F19" s="61">
        <f>SUM(F20+F21+F22+F23+F24+F25+F26+F27)</f>
        <v>91853</v>
      </c>
      <c r="G19" s="67">
        <f>IF(F$19=0,"",IF(F19=0,"",F19/F$22))</f>
        <v>5.5173594425756844</v>
      </c>
      <c r="H19" s="53">
        <v>5319</v>
      </c>
      <c r="I19" s="38">
        <v>0.1077898917845418</v>
      </c>
      <c r="J19" s="64">
        <v>311843</v>
      </c>
      <c r="K19" s="68">
        <v>0.2630072818850248</v>
      </c>
      <c r="L19" s="53">
        <v>1948</v>
      </c>
      <c r="M19" s="38">
        <v>0.022915759878598233</v>
      </c>
      <c r="N19" s="61">
        <v>592488.24975</v>
      </c>
      <c r="O19" s="83">
        <v>0.45892028148024966</v>
      </c>
      <c r="P19" s="53">
        <v>32272</v>
      </c>
      <c r="Q19" s="38">
        <v>0.27128674585361345</v>
      </c>
      <c r="R19" s="70">
        <v>3489</v>
      </c>
      <c r="S19" s="54">
        <v>0.0789634491343216</v>
      </c>
      <c r="T19" s="53">
        <v>7194.126447299999</v>
      </c>
      <c r="U19" s="38">
        <v>0.056429418578848374</v>
      </c>
      <c r="V19" s="28"/>
      <c r="W19" s="13"/>
      <c r="X19" s="22"/>
      <c r="Y19" s="22"/>
    </row>
    <row r="20" spans="1:25" ht="15.75">
      <c r="A20" s="5" t="s">
        <v>17</v>
      </c>
      <c r="B20" s="96">
        <v>17328</v>
      </c>
      <c r="C20" s="97">
        <v>0.13544315297351056</v>
      </c>
      <c r="D20" s="78">
        <v>47840</v>
      </c>
      <c r="E20" s="38">
        <f aca="true" t="shared" si="1" ref="E20:E43">IF(D20=0,"",D20/D$29)</f>
        <v>0.4283705978742646</v>
      </c>
      <c r="F20" s="61">
        <v>18168</v>
      </c>
      <c r="G20" s="60">
        <f t="shared" si="0"/>
        <v>1.091302258529553</v>
      </c>
      <c r="H20" s="53">
        <v>1143</v>
      </c>
      <c r="I20" s="38">
        <v>0.023162971669436226</v>
      </c>
      <c r="J20" s="64">
        <v>254710</v>
      </c>
      <c r="K20" s="63">
        <v>0.21482151200743538</v>
      </c>
      <c r="L20" s="53">
        <v>681</v>
      </c>
      <c r="M20" s="38">
        <v>0.008011104967826178</v>
      </c>
      <c r="N20" s="61">
        <v>96029.80831999997</v>
      </c>
      <c r="O20" s="80">
        <v>0.074381266942094</v>
      </c>
      <c r="P20" s="53">
        <v>23000</v>
      </c>
      <c r="Q20" s="38">
        <v>0.19334392521793223</v>
      </c>
      <c r="R20" s="70">
        <v>382</v>
      </c>
      <c r="S20" s="54">
        <v>0.008645467918977029</v>
      </c>
      <c r="T20" s="53">
        <v>6390.3479209</v>
      </c>
      <c r="U20" s="38">
        <v>0.05012472609906326</v>
      </c>
      <c r="V20" s="29"/>
      <c r="W20" s="13"/>
      <c r="X20" s="22"/>
      <c r="Y20" s="22"/>
    </row>
    <row r="21" spans="1:25" ht="15.75">
      <c r="A21" s="5" t="s">
        <v>18</v>
      </c>
      <c r="B21" s="96">
        <v>1594</v>
      </c>
      <c r="C21" s="97">
        <v>0.01245939438133517</v>
      </c>
      <c r="D21" s="78">
        <v>346</v>
      </c>
      <c r="E21" s="38">
        <f t="shared" si="1"/>
        <v>0.003098165277267884</v>
      </c>
      <c r="F21" s="61">
        <v>6891</v>
      </c>
      <c r="G21" s="60">
        <f t="shared" si="0"/>
        <v>0.4139235944257568</v>
      </c>
      <c r="H21" s="53">
        <v>281</v>
      </c>
      <c r="I21" s="38">
        <v>0.005694483848741539</v>
      </c>
      <c r="J21" s="64">
        <v>0</v>
      </c>
      <c r="K21" s="63">
        <v>0</v>
      </c>
      <c r="L21" s="53">
        <v>0</v>
      </c>
      <c r="M21" s="38">
        <v>0</v>
      </c>
      <c r="N21" s="61">
        <v>3120.7213899999997</v>
      </c>
      <c r="O21" s="80">
        <v>0.00241719956357706</v>
      </c>
      <c r="P21" s="53">
        <v>325</v>
      </c>
      <c r="Q21" s="38">
        <v>0.002732033725905564</v>
      </c>
      <c r="R21" s="70">
        <v>1730</v>
      </c>
      <c r="S21" s="54">
        <v>0.03915355890007921</v>
      </c>
      <c r="T21" s="53">
        <v>37.1238324</v>
      </c>
      <c r="U21" s="38">
        <v>0.00029119258510348163</v>
      </c>
      <c r="V21" s="18"/>
      <c r="W21" s="13"/>
      <c r="X21" s="22"/>
      <c r="Y21" s="22"/>
    </row>
    <row r="22" spans="1:25" ht="15.75">
      <c r="A22" s="5" t="s">
        <v>19</v>
      </c>
      <c r="B22" s="96">
        <v>309</v>
      </c>
      <c r="C22" s="97">
        <v>0.0024152778317644715</v>
      </c>
      <c r="D22" s="78">
        <v>18766</v>
      </c>
      <c r="E22" s="38">
        <f t="shared" si="1"/>
        <v>0.1680351722347084</v>
      </c>
      <c r="F22" s="61">
        <v>16648</v>
      </c>
      <c r="G22" s="60">
        <f t="shared" si="0"/>
        <v>1</v>
      </c>
      <c r="H22" s="53">
        <v>231</v>
      </c>
      <c r="I22" s="38">
        <v>0.004681230494872938</v>
      </c>
      <c r="J22" s="64">
        <v>0</v>
      </c>
      <c r="K22" s="63">
        <v>0</v>
      </c>
      <c r="L22" s="53">
        <v>87</v>
      </c>
      <c r="M22" s="38">
        <v>0.0010234451280482784</v>
      </c>
      <c r="N22" s="61">
        <v>2100.72485</v>
      </c>
      <c r="O22" s="80">
        <v>0.0016271465972217036</v>
      </c>
      <c r="P22" s="53">
        <v>1087</v>
      </c>
      <c r="Q22" s="38">
        <v>0.00913760203095184</v>
      </c>
      <c r="R22" s="70"/>
      <c r="S22" s="54" t="s">
        <v>78</v>
      </c>
      <c r="T22" s="53">
        <v>90.9865661</v>
      </c>
      <c r="U22" s="38">
        <v>0.0007136820656573111</v>
      </c>
      <c r="V22" s="18"/>
      <c r="W22" s="13"/>
      <c r="X22" s="22"/>
      <c r="Y22" s="22"/>
    </row>
    <row r="23" spans="1:25" ht="15.75">
      <c r="A23" s="5" t="s">
        <v>20</v>
      </c>
      <c r="B23" s="96">
        <v>240</v>
      </c>
      <c r="C23" s="97">
        <v>0.0018759439470015312</v>
      </c>
      <c r="D23" s="78">
        <v>8611</v>
      </c>
      <c r="E23" s="38">
        <f t="shared" si="1"/>
        <v>0.07710491677038656</v>
      </c>
      <c r="F23" s="61">
        <v>19323</v>
      </c>
      <c r="G23" s="60">
        <f t="shared" si="0"/>
        <v>1.1606799615569439</v>
      </c>
      <c r="H23" s="53">
        <v>138</v>
      </c>
      <c r="I23" s="38">
        <v>0.0027965792566773395</v>
      </c>
      <c r="J23" s="64">
        <v>0</v>
      </c>
      <c r="K23" s="63">
        <v>0</v>
      </c>
      <c r="L23" s="53">
        <v>102</v>
      </c>
      <c r="M23" s="38">
        <v>0.0011999011846083264</v>
      </c>
      <c r="N23" s="61">
        <v>23400.445320000006</v>
      </c>
      <c r="O23" s="80">
        <v>0.018125150933455444</v>
      </c>
      <c r="P23" s="53">
        <v>128</v>
      </c>
      <c r="Q23" s="38">
        <v>0.0010760009751258836</v>
      </c>
      <c r="R23" s="70">
        <v>613</v>
      </c>
      <c r="S23" s="54">
        <v>0.013873486477311304</v>
      </c>
      <c r="T23" s="53">
        <v>295.51272</v>
      </c>
      <c r="U23" s="38">
        <v>0.002317947994716228</v>
      </c>
      <c r="V23" s="18"/>
      <c r="W23" s="13"/>
      <c r="X23" s="22"/>
      <c r="Y23" s="22"/>
    </row>
    <row r="24" spans="1:25" ht="15.75">
      <c r="A24" s="5" t="s">
        <v>21</v>
      </c>
      <c r="B24" s="96">
        <v>0</v>
      </c>
      <c r="C24" s="97">
        <v>0</v>
      </c>
      <c r="D24" s="78">
        <v>3540</v>
      </c>
      <c r="E24" s="38">
        <f t="shared" si="1"/>
        <v>0.03169799156511072</v>
      </c>
      <c r="F24" s="61">
        <v>11016</v>
      </c>
      <c r="G24" s="60">
        <f t="shared" si="0"/>
        <v>0.6617011052378664</v>
      </c>
      <c r="H24" s="53">
        <v>13</v>
      </c>
      <c r="I24" s="38">
        <v>0.00026344587200583636</v>
      </c>
      <c r="J24" s="64">
        <v>0</v>
      </c>
      <c r="K24" s="63">
        <v>0</v>
      </c>
      <c r="L24" s="53">
        <v>0</v>
      </c>
      <c r="M24" s="38">
        <v>0</v>
      </c>
      <c r="N24" s="61">
        <v>5605.264399999999</v>
      </c>
      <c r="O24" s="80">
        <v>0.004341638027934955</v>
      </c>
      <c r="P24" s="53">
        <v>670</v>
      </c>
      <c r="Q24" s="38">
        <v>0.0056321926041745475</v>
      </c>
      <c r="R24" s="70">
        <v>0</v>
      </c>
      <c r="S24" s="54">
        <v>0</v>
      </c>
      <c r="T24" s="53">
        <v>52.7391519</v>
      </c>
      <c r="U24" s="38">
        <v>0.0004136763093975771</v>
      </c>
      <c r="V24" s="18"/>
      <c r="W24" s="13"/>
      <c r="X24" s="22"/>
      <c r="Y24" s="22"/>
    </row>
    <row r="25" spans="1:25" ht="15.75">
      <c r="A25" s="5" t="s">
        <v>22</v>
      </c>
      <c r="B25" s="96">
        <v>688</v>
      </c>
      <c r="C25" s="97">
        <v>0.00537770598140439</v>
      </c>
      <c r="D25" s="78">
        <v>15678</v>
      </c>
      <c r="E25" s="38">
        <f t="shared" si="1"/>
        <v>0.14038449484683782</v>
      </c>
      <c r="F25" s="61">
        <v>11203</v>
      </c>
      <c r="G25" s="60">
        <f t="shared" si="0"/>
        <v>0.6729336857280154</v>
      </c>
      <c r="H25" s="53">
        <v>951</v>
      </c>
      <c r="I25" s="38">
        <v>0.019272078790580797</v>
      </c>
      <c r="J25" s="64">
        <v>15152</v>
      </c>
      <c r="K25" s="63">
        <v>0.012779143142933772</v>
      </c>
      <c r="L25" s="53">
        <v>151</v>
      </c>
      <c r="M25" s="38">
        <v>0.0017763243027044831</v>
      </c>
      <c r="N25" s="61">
        <v>21770.76250000002</v>
      </c>
      <c r="O25" s="80">
        <v>0.016862856704340363</v>
      </c>
      <c r="P25" s="53">
        <v>4447</v>
      </c>
      <c r="Q25" s="38">
        <v>0.03738262762800629</v>
      </c>
      <c r="R25" s="70">
        <v>0</v>
      </c>
      <c r="S25" s="54">
        <v>0</v>
      </c>
      <c r="T25" s="53">
        <v>327.416256</v>
      </c>
      <c r="U25" s="38">
        <v>0.002568193524910519</v>
      </c>
      <c r="V25" s="18"/>
      <c r="W25" s="13"/>
      <c r="X25" s="22"/>
      <c r="Y25" s="22"/>
    </row>
    <row r="26" spans="1:25" ht="15.75">
      <c r="A26" s="5" t="s">
        <v>23</v>
      </c>
      <c r="B26" s="96">
        <v>2167</v>
      </c>
      <c r="C26" s="97">
        <v>0.016938210554801325</v>
      </c>
      <c r="D26" s="78">
        <v>1229</v>
      </c>
      <c r="E26" s="38">
        <f t="shared" si="1"/>
        <v>0.011004754698734766</v>
      </c>
      <c r="F26" s="61">
        <v>784</v>
      </c>
      <c r="G26" s="60">
        <f t="shared" si="0"/>
        <v>0.047092743873137916</v>
      </c>
      <c r="H26" s="53">
        <v>348</v>
      </c>
      <c r="I26" s="38">
        <v>0.0070522433429254655</v>
      </c>
      <c r="J26" s="64">
        <v>2492</v>
      </c>
      <c r="K26" s="63">
        <v>0.002101743975197397</v>
      </c>
      <c r="L26" s="53">
        <v>0</v>
      </c>
      <c r="M26" s="38">
        <v>0</v>
      </c>
      <c r="N26" s="61">
        <v>11189.695440000001</v>
      </c>
      <c r="O26" s="80">
        <v>0.008667139277732263</v>
      </c>
      <c r="P26" s="53">
        <v>516</v>
      </c>
      <c r="Q26" s="38">
        <v>0.0043376289309762185</v>
      </c>
      <c r="R26" s="70">
        <v>0</v>
      </c>
      <c r="S26" s="54">
        <v>0</v>
      </c>
      <c r="T26" s="53">
        <v>0</v>
      </c>
      <c r="U26" s="38">
        <v>0</v>
      </c>
      <c r="V26" s="18"/>
      <c r="W26" s="13"/>
      <c r="X26" s="22"/>
      <c r="Y26" s="22"/>
    </row>
    <row r="27" spans="1:25" ht="15.75">
      <c r="A27" s="5" t="s">
        <v>24</v>
      </c>
      <c r="B27" s="96">
        <v>5555</v>
      </c>
      <c r="C27" s="97">
        <v>0.04342028593997294</v>
      </c>
      <c r="D27" s="78">
        <v>1784</v>
      </c>
      <c r="E27" s="38">
        <f t="shared" si="1"/>
        <v>0.01597435507123094</v>
      </c>
      <c r="F27" s="61">
        <f>3499+4321</f>
        <v>7820</v>
      </c>
      <c r="G27" s="60">
        <f t="shared" si="0"/>
        <v>0.46972609322441133</v>
      </c>
      <c r="H27" s="53">
        <v>2214</v>
      </c>
      <c r="I27" s="38">
        <v>0.044866858509301666</v>
      </c>
      <c r="J27" s="64">
        <v>39489</v>
      </c>
      <c r="K27" s="63">
        <v>0.03330488275945827</v>
      </c>
      <c r="L27" s="53">
        <v>927</v>
      </c>
      <c r="M27" s="38">
        <v>0.010904984295410966</v>
      </c>
      <c r="N27" s="61">
        <v>429270.82752999995</v>
      </c>
      <c r="O27" s="80">
        <v>0.3324978834338939</v>
      </c>
      <c r="P27" s="53">
        <v>2099</v>
      </c>
      <c r="Q27" s="38">
        <v>0.01764473474054086</v>
      </c>
      <c r="R27" s="70">
        <v>764</v>
      </c>
      <c r="S27" s="54">
        <v>0.017290935837954057</v>
      </c>
      <c r="T27" s="53">
        <v>0</v>
      </c>
      <c r="U27" s="38">
        <v>0</v>
      </c>
      <c r="V27" s="18"/>
      <c r="W27" s="13"/>
      <c r="X27" s="22"/>
      <c r="Y27" s="22"/>
    </row>
    <row r="28" spans="1:25" ht="15.75">
      <c r="A28" s="5" t="s">
        <v>25</v>
      </c>
      <c r="B28" s="96">
        <v>38</v>
      </c>
      <c r="C28" s="97">
        <v>0.00029702445827524247</v>
      </c>
      <c r="D28" s="78">
        <v>2053</v>
      </c>
      <c r="E28" s="38">
        <f t="shared" si="1"/>
        <v>0.018383044260783136</v>
      </c>
      <c r="F28" s="61">
        <f>13053+155+1704+18+89+1213+321+147+98</f>
        <v>16798</v>
      </c>
      <c r="G28" s="67">
        <f t="shared" si="0"/>
        <v>1.0090100913022586</v>
      </c>
      <c r="H28" s="53">
        <v>13</v>
      </c>
      <c r="I28" s="38">
        <v>0.00026344587200583636</v>
      </c>
      <c r="J28" s="64">
        <v>3857</v>
      </c>
      <c r="K28" s="68">
        <v>0.0032529801413869824</v>
      </c>
      <c r="L28" s="53">
        <v>256</v>
      </c>
      <c r="M28" s="38">
        <v>0.003011516698624819</v>
      </c>
      <c r="N28" s="61">
        <v>3267.6559699999993</v>
      </c>
      <c r="O28" s="83">
        <v>0.002531009852373901</v>
      </c>
      <c r="P28" s="53">
        <v>3074</v>
      </c>
      <c r="Q28" s="38">
        <v>0.02584083591825755</v>
      </c>
      <c r="R28" s="70">
        <v>416</v>
      </c>
      <c r="S28" s="54">
        <v>0.009414959827995926</v>
      </c>
      <c r="T28" s="53">
        <v>2157.32375</v>
      </c>
      <c r="U28" s="38">
        <v>0.016921654879242402</v>
      </c>
      <c r="V28" s="18"/>
      <c r="W28" s="13"/>
      <c r="X28" s="22"/>
      <c r="Y28" s="22"/>
    </row>
    <row r="29" spans="1:25" ht="15.75">
      <c r="A29" s="5" t="s">
        <v>26</v>
      </c>
      <c r="B29" s="96">
        <v>30670</v>
      </c>
      <c r="C29" s="95"/>
      <c r="D29" s="78">
        <f>SUM(D30:D36)</f>
        <v>111679</v>
      </c>
      <c r="E29" s="38">
        <f t="shared" si="1"/>
        <v>1</v>
      </c>
      <c r="F29" s="61">
        <f>F30+F31+F32+F33+F34+F35+F36</f>
        <v>402218</v>
      </c>
      <c r="G29" s="67">
        <f t="shared" si="0"/>
        <v>24.16013935607881</v>
      </c>
      <c r="H29" s="53">
        <v>17107</v>
      </c>
      <c r="I29" s="38">
        <v>0.34667450249260323</v>
      </c>
      <c r="J29" s="64">
        <v>505475</v>
      </c>
      <c r="K29" s="68">
        <v>0.42631582498511406</v>
      </c>
      <c r="L29" s="53">
        <v>8347</v>
      </c>
      <c r="M29" s="38">
        <v>0.09819191360711471</v>
      </c>
      <c r="N29" s="61">
        <v>336888.1997200007</v>
      </c>
      <c r="O29" s="83">
        <v>0.2609415925262868</v>
      </c>
      <c r="P29" s="53">
        <v>20844</v>
      </c>
      <c r="Q29" s="38">
        <v>0.17522003379315562</v>
      </c>
      <c r="R29" s="70">
        <v>28413</v>
      </c>
      <c r="S29" s="54">
        <v>0.643046282675116</v>
      </c>
      <c r="T29" s="53">
        <v>7496.7527599000005</v>
      </c>
      <c r="U29" s="38">
        <v>0.058803164299301755</v>
      </c>
      <c r="V29" s="28"/>
      <c r="W29" s="13"/>
      <c r="X29" s="22"/>
      <c r="Y29" s="22"/>
    </row>
    <row r="30" spans="1:25" ht="15.75">
      <c r="A30" s="5" t="s">
        <v>27</v>
      </c>
      <c r="B30" s="96">
        <v>15596</v>
      </c>
      <c r="C30" s="97">
        <v>0.12190509082264951</v>
      </c>
      <c r="D30" s="78">
        <v>59738</v>
      </c>
      <c r="E30" s="38">
        <f t="shared" si="1"/>
        <v>0.5349080847786961</v>
      </c>
      <c r="F30" s="61">
        <f>143891+19520+6598</f>
        <v>170009</v>
      </c>
      <c r="G30" s="60">
        <f t="shared" si="0"/>
        <v>10.211977414704469</v>
      </c>
      <c r="H30" s="53">
        <v>9775</v>
      </c>
      <c r="I30" s="38">
        <v>0.19809103068131156</v>
      </c>
      <c r="J30" s="64">
        <v>269434</v>
      </c>
      <c r="K30" s="63">
        <v>0.22723968146602547</v>
      </c>
      <c r="L30" s="53">
        <v>5633</v>
      </c>
      <c r="M30" s="38">
        <v>0.06626513110685002</v>
      </c>
      <c r="N30" s="61">
        <v>0</v>
      </c>
      <c r="O30" s="80">
        <v>0</v>
      </c>
      <c r="P30" s="53">
        <v>8228</v>
      </c>
      <c r="Q30" s="38">
        <v>0.06916668768231071</v>
      </c>
      <c r="R30" s="70">
        <v>0</v>
      </c>
      <c r="S30" s="54">
        <v>0</v>
      </c>
      <c r="T30" s="53">
        <v>3153.6738297</v>
      </c>
      <c r="U30" s="38">
        <v>0.02473684357662223</v>
      </c>
      <c r="V30" s="18"/>
      <c r="W30" s="13"/>
      <c r="X30" s="22"/>
      <c r="Y30" s="22"/>
    </row>
    <row r="31" spans="1:25" ht="15.75">
      <c r="A31" s="6" t="s">
        <v>28</v>
      </c>
      <c r="B31" s="96">
        <v>1721</v>
      </c>
      <c r="C31" s="97">
        <v>0.013452081386623481</v>
      </c>
      <c r="D31" s="78">
        <v>9107</v>
      </c>
      <c r="E31" s="38">
        <f t="shared" si="1"/>
        <v>0.08154621728346421</v>
      </c>
      <c r="F31" s="81">
        <v>707</v>
      </c>
      <c r="G31" s="98">
        <f t="shared" si="0"/>
        <v>0.04246756367131187</v>
      </c>
      <c r="H31" s="53">
        <v>1769</v>
      </c>
      <c r="I31" s="38">
        <v>0.03584890365987112</v>
      </c>
      <c r="J31" s="65">
        <v>46989</v>
      </c>
      <c r="K31" s="66">
        <v>0.03963035620006039</v>
      </c>
      <c r="L31" s="53">
        <v>87</v>
      </c>
      <c r="M31" s="38">
        <v>0.0010234451280482784</v>
      </c>
      <c r="N31" s="81">
        <v>0</v>
      </c>
      <c r="O31" s="82">
        <v>0</v>
      </c>
      <c r="P31" s="53">
        <v>2069</v>
      </c>
      <c r="Q31" s="38">
        <v>0.01739254701199573</v>
      </c>
      <c r="R31" s="70">
        <v>17873</v>
      </c>
      <c r="S31" s="54">
        <v>0.40450379087925764</v>
      </c>
      <c r="T31" s="53">
        <v>2394.0491575</v>
      </c>
      <c r="U31" s="38">
        <v>0.01877848589353176</v>
      </c>
      <c r="V31" s="18"/>
      <c r="W31" s="14"/>
      <c r="X31" s="22"/>
      <c r="Y31" s="22"/>
    </row>
    <row r="32" spans="1:25" ht="15.75">
      <c r="A32" s="5" t="s">
        <v>29</v>
      </c>
      <c r="B32" s="96">
        <v>5126</v>
      </c>
      <c r="C32" s="97">
        <v>0.040067036134707704</v>
      </c>
      <c r="D32" s="78">
        <v>20802</v>
      </c>
      <c r="E32" s="38">
        <f t="shared" si="1"/>
        <v>0.18626599450209977</v>
      </c>
      <c r="F32" s="61">
        <f>57573+149562+15108</f>
        <v>222243</v>
      </c>
      <c r="G32" s="60">
        <f t="shared" si="0"/>
        <v>13.349531475252283</v>
      </c>
      <c r="H32" s="53">
        <v>5107</v>
      </c>
      <c r="I32" s="38">
        <v>0.10349369756413894</v>
      </c>
      <c r="J32" s="64">
        <v>163462</v>
      </c>
      <c r="K32" s="63">
        <v>0.13786327193969378</v>
      </c>
      <c r="L32" s="53">
        <v>282</v>
      </c>
      <c r="M32" s="38">
        <v>0.0033173738633289025</v>
      </c>
      <c r="N32" s="61">
        <v>104618.44604000071</v>
      </c>
      <c r="O32" s="80">
        <v>0.08103371961378454</v>
      </c>
      <c r="P32" s="53">
        <v>8847</v>
      </c>
      <c r="Q32" s="38">
        <v>0.07437016114795854</v>
      </c>
      <c r="R32" s="70">
        <v>9842</v>
      </c>
      <c r="S32" s="54">
        <v>0.22274527554599977</v>
      </c>
      <c r="T32" s="53">
        <v>1547.8029734</v>
      </c>
      <c r="U32" s="38">
        <v>0.012140684835523647</v>
      </c>
      <c r="V32" s="18"/>
      <c r="W32" s="13"/>
      <c r="X32" s="22"/>
      <c r="Y32" s="22"/>
    </row>
    <row r="33" spans="1:25" ht="15.75">
      <c r="A33" s="5" t="s">
        <v>30</v>
      </c>
      <c r="B33" s="96">
        <v>1290</v>
      </c>
      <c r="C33" s="97">
        <v>0.01008319871513323</v>
      </c>
      <c r="D33" s="78">
        <v>4088</v>
      </c>
      <c r="E33" s="38">
        <f t="shared" si="1"/>
        <v>0.0366049122932691</v>
      </c>
      <c r="F33" s="61">
        <v>751</v>
      </c>
      <c r="G33" s="60">
        <f t="shared" si="0"/>
        <v>0.04511052378664104</v>
      </c>
      <c r="H33" s="53">
        <v>441</v>
      </c>
      <c r="I33" s="38">
        <v>0.008936894581121064</v>
      </c>
      <c r="J33" s="64">
        <v>0</v>
      </c>
      <c r="K33" s="63">
        <v>0</v>
      </c>
      <c r="L33" s="48">
        <v>0</v>
      </c>
      <c r="M33" s="38">
        <v>0</v>
      </c>
      <c r="N33" s="61">
        <v>0</v>
      </c>
      <c r="O33" s="80">
        <v>0</v>
      </c>
      <c r="P33" s="53">
        <v>1139</v>
      </c>
      <c r="Q33" s="38">
        <v>0.009574727427096731</v>
      </c>
      <c r="R33" s="70">
        <v>484</v>
      </c>
      <c r="S33" s="54">
        <v>0.010953943646033722</v>
      </c>
      <c r="T33" s="53">
        <v>145.4196642</v>
      </c>
      <c r="U33" s="38">
        <v>0.0011406453807629576</v>
      </c>
      <c r="V33" s="18"/>
      <c r="W33" s="13"/>
      <c r="X33" s="22"/>
      <c r="Y33" s="22"/>
    </row>
    <row r="34" spans="1:25" ht="15.75">
      <c r="A34" s="5" t="s">
        <v>31</v>
      </c>
      <c r="B34" s="96">
        <v>5597</v>
      </c>
      <c r="C34" s="97">
        <v>0.043748576130698213</v>
      </c>
      <c r="D34" s="78">
        <v>1468</v>
      </c>
      <c r="E34" s="38">
        <f t="shared" si="1"/>
        <v>0.01314481684112501</v>
      </c>
      <c r="F34" s="61">
        <v>6589</v>
      </c>
      <c r="G34" s="60">
        <f t="shared" si="0"/>
        <v>0.395783277270543</v>
      </c>
      <c r="H34" s="53">
        <v>0</v>
      </c>
      <c r="I34" s="38">
        <v>0</v>
      </c>
      <c r="J34" s="64">
        <v>2573</v>
      </c>
      <c r="K34" s="63">
        <v>0.0021700590883558996</v>
      </c>
      <c r="L34" s="53">
        <v>0</v>
      </c>
      <c r="M34" s="38">
        <v>0</v>
      </c>
      <c r="N34" s="61">
        <v>9297.477680000002</v>
      </c>
      <c r="O34" s="80">
        <v>0.007201494841057717</v>
      </c>
      <c r="P34" s="53">
        <v>455</v>
      </c>
      <c r="Q34" s="38">
        <v>0.00382484721626779</v>
      </c>
      <c r="R34" s="70">
        <v>0</v>
      </c>
      <c r="S34" s="54">
        <v>0</v>
      </c>
      <c r="T34" s="53">
        <v>32.5519847</v>
      </c>
      <c r="U34" s="38">
        <v>0.0002553318437845868</v>
      </c>
      <c r="V34" s="18"/>
      <c r="W34" s="13"/>
      <c r="X34" s="22"/>
      <c r="Y34" s="22"/>
    </row>
    <row r="35" spans="1:25" ht="15.75">
      <c r="A35" s="5" t="s">
        <v>32</v>
      </c>
      <c r="B35" s="96">
        <v>1280</v>
      </c>
      <c r="C35" s="97">
        <v>0.010005034384008167</v>
      </c>
      <c r="D35" s="78">
        <v>12396</v>
      </c>
      <c r="E35" s="38">
        <f t="shared" si="1"/>
        <v>0.1109966958873199</v>
      </c>
      <c r="F35" s="61">
        <v>0</v>
      </c>
      <c r="G35" s="60">
        <v>0</v>
      </c>
      <c r="H35" s="53">
        <v>0</v>
      </c>
      <c r="I35" s="38">
        <v>0</v>
      </c>
      <c r="J35" s="64">
        <v>118</v>
      </c>
      <c r="K35" s="63">
        <v>9.952078213213999E-05</v>
      </c>
      <c r="L35" s="53">
        <v>868</v>
      </c>
      <c r="M35" s="38">
        <v>0.010210923806274778</v>
      </c>
      <c r="N35" s="61">
        <v>0</v>
      </c>
      <c r="O35" s="80">
        <v>0</v>
      </c>
      <c r="P35" s="53">
        <v>0</v>
      </c>
      <c r="Q35" s="38">
        <v>0</v>
      </c>
      <c r="R35" s="70">
        <v>0</v>
      </c>
      <c r="S35" s="54">
        <v>0</v>
      </c>
      <c r="T35" s="53">
        <v>0</v>
      </c>
      <c r="U35" s="38">
        <v>0</v>
      </c>
      <c r="V35" s="18"/>
      <c r="W35" s="13"/>
      <c r="X35" s="22"/>
      <c r="Y35" s="22"/>
    </row>
    <row r="36" spans="1:25" ht="15.75">
      <c r="A36" s="5" t="s">
        <v>33</v>
      </c>
      <c r="B36" s="96">
        <v>60</v>
      </c>
      <c r="C36" s="97">
        <v>0.0004689859867503828</v>
      </c>
      <c r="D36" s="78">
        <v>4080</v>
      </c>
      <c r="E36" s="38">
        <f t="shared" si="1"/>
        <v>0.03653327841402591</v>
      </c>
      <c r="F36" s="61">
        <v>1919</v>
      </c>
      <c r="G36" s="60">
        <f t="shared" si="0"/>
        <v>0.1152691013935608</v>
      </c>
      <c r="H36" s="53">
        <v>15</v>
      </c>
      <c r="I36" s="38">
        <v>0.00030397600616058036</v>
      </c>
      <c r="J36" s="64">
        <v>22899</v>
      </c>
      <c r="K36" s="63">
        <v>0.019312935508846385</v>
      </c>
      <c r="L36" s="53">
        <v>1476</v>
      </c>
      <c r="M36" s="38">
        <v>0.017363275965508723</v>
      </c>
      <c r="N36" s="61">
        <v>222972.27599999998</v>
      </c>
      <c r="O36" s="80">
        <v>0.1727063780714445</v>
      </c>
      <c r="P36" s="53">
        <v>106</v>
      </c>
      <c r="Q36" s="38">
        <v>0.0008910633075261224</v>
      </c>
      <c r="R36" s="70">
        <v>214</v>
      </c>
      <c r="S36" s="54">
        <v>0.004843272603824828</v>
      </c>
      <c r="T36" s="53">
        <v>223.2551504</v>
      </c>
      <c r="U36" s="38">
        <v>0.0017511727690765729</v>
      </c>
      <c r="V36" s="18"/>
      <c r="W36" s="13"/>
      <c r="X36" s="22"/>
      <c r="Y36" s="22"/>
    </row>
    <row r="37" spans="1:25" ht="15.75">
      <c r="A37" s="5" t="s">
        <v>34</v>
      </c>
      <c r="B37" s="96">
        <v>49284</v>
      </c>
      <c r="C37" s="95"/>
      <c r="D37" s="78">
        <f>SUM(D38:D39)</f>
        <v>90837</v>
      </c>
      <c r="E37" s="38">
        <f t="shared" si="1"/>
        <v>0.8133758361016843</v>
      </c>
      <c r="F37" s="61">
        <f>F39</f>
        <v>187802</v>
      </c>
      <c r="G37" s="60">
        <f t="shared" si="0"/>
        <v>11.280754444978376</v>
      </c>
      <c r="H37" s="53">
        <v>15090</v>
      </c>
      <c r="I37" s="38">
        <v>0.30579986219754385</v>
      </c>
      <c r="J37" s="64">
        <v>316720</v>
      </c>
      <c r="K37" s="68">
        <v>0.2671205264143337</v>
      </c>
      <c r="L37" s="53">
        <v>14940</v>
      </c>
      <c r="M37" s="38">
        <v>0.1757502323338078</v>
      </c>
      <c r="N37" s="61">
        <v>329946.08933000057</v>
      </c>
      <c r="O37" s="83">
        <v>0.25556448124080544</v>
      </c>
      <c r="P37" s="53">
        <v>26758</v>
      </c>
      <c r="Q37" s="38">
        <v>0.2249346413470187</v>
      </c>
      <c r="R37" s="70">
        <v>8496</v>
      </c>
      <c r="S37" s="54">
        <v>0.19228244879483988</v>
      </c>
      <c r="T37" s="53">
        <v>5030.0794932</v>
      </c>
      <c r="U37" s="38">
        <v>0.03945502811021523</v>
      </c>
      <c r="V37" s="28"/>
      <c r="W37" s="13"/>
      <c r="X37" s="22"/>
      <c r="Y37" s="22"/>
    </row>
    <row r="38" spans="1:25" ht="15.75">
      <c r="A38" s="5" t="s">
        <v>35</v>
      </c>
      <c r="B38" s="96">
        <v>4028</v>
      </c>
      <c r="C38" s="97">
        <v>0.0314845925771757</v>
      </c>
      <c r="D38" s="78">
        <v>5181</v>
      </c>
      <c r="E38" s="38">
        <f t="shared" si="1"/>
        <v>0.04639189104486967</v>
      </c>
      <c r="F38" s="61">
        <v>0</v>
      </c>
      <c r="G38" s="60">
        <v>0</v>
      </c>
      <c r="H38" s="53">
        <v>490</v>
      </c>
      <c r="I38" s="38">
        <v>0.009929882867912293</v>
      </c>
      <c r="J38" s="64">
        <v>25904</v>
      </c>
      <c r="K38" s="63">
        <v>0.02184734186738097</v>
      </c>
      <c r="L38" s="53">
        <v>560</v>
      </c>
      <c r="M38" s="38">
        <v>0.006587692778241792</v>
      </c>
      <c r="N38" s="61">
        <v>191610.1816200008</v>
      </c>
      <c r="O38" s="80">
        <v>0.14841441753593623</v>
      </c>
      <c r="P38" s="53">
        <v>22916</v>
      </c>
      <c r="Q38" s="38">
        <v>0.19263779957800586</v>
      </c>
      <c r="R38" s="70">
        <v>0</v>
      </c>
      <c r="S38" s="54" t="s">
        <v>78</v>
      </c>
      <c r="T38" s="53">
        <v>28.5069332</v>
      </c>
      <c r="U38" s="38">
        <v>0.00022360319598577506</v>
      </c>
      <c r="V38" s="18"/>
      <c r="W38" s="13"/>
      <c r="X38" s="22"/>
      <c r="Y38" s="22"/>
    </row>
    <row r="39" spans="1:25" ht="15.75">
      <c r="A39" s="5" t="s">
        <v>36</v>
      </c>
      <c r="B39" s="96">
        <v>45256</v>
      </c>
      <c r="C39" s="97">
        <v>0.35374049693958876</v>
      </c>
      <c r="D39" s="78">
        <v>85656</v>
      </c>
      <c r="E39" s="38">
        <f t="shared" si="1"/>
        <v>0.7669839450568147</v>
      </c>
      <c r="F39" s="61">
        <f>181764+2235+3803</f>
        <v>187802</v>
      </c>
      <c r="G39" s="60">
        <f t="shared" si="0"/>
        <v>11.280754444978376</v>
      </c>
      <c r="H39" s="53">
        <v>14600</v>
      </c>
      <c r="I39" s="38">
        <v>0.2958699793296316</v>
      </c>
      <c r="J39" s="64">
        <v>290816</v>
      </c>
      <c r="K39" s="63">
        <v>0.2452731845469527</v>
      </c>
      <c r="L39" s="53">
        <v>14380</v>
      </c>
      <c r="M39" s="38">
        <v>0.169162539555566</v>
      </c>
      <c r="N39" s="61">
        <v>138335.90770999977</v>
      </c>
      <c r="O39" s="80">
        <v>0.1071500637048692</v>
      </c>
      <c r="P39" s="53">
        <v>3842</v>
      </c>
      <c r="Q39" s="38">
        <v>0.03229684176901285</v>
      </c>
      <c r="R39" s="70">
        <v>8496</v>
      </c>
      <c r="S39" s="54">
        <v>0.19228244879483988</v>
      </c>
      <c r="T39" s="53">
        <v>5001.57256</v>
      </c>
      <c r="U39" s="38">
        <v>0.03923142491422945</v>
      </c>
      <c r="V39" s="18"/>
      <c r="W39" s="13"/>
      <c r="X39" s="22"/>
      <c r="Y39" s="22"/>
    </row>
    <row r="40" spans="1:25" ht="15.75">
      <c r="A40" s="5" t="s">
        <v>37</v>
      </c>
      <c r="B40" s="96">
        <v>18998</v>
      </c>
      <c r="C40" s="95"/>
      <c r="D40" s="78">
        <f>SUM(D41:D43)</f>
        <v>8195</v>
      </c>
      <c r="E40" s="38">
        <f t="shared" si="1"/>
        <v>0.07337995504974078</v>
      </c>
      <c r="F40" s="48">
        <v>0</v>
      </c>
      <c r="G40" s="38">
        <v>0</v>
      </c>
      <c r="H40" s="53">
        <v>11817</v>
      </c>
      <c r="I40" s="38">
        <v>0.23947229765330524</v>
      </c>
      <c r="J40" s="64">
        <v>43025</v>
      </c>
      <c r="K40" s="68">
        <v>0.03628713263758748</v>
      </c>
      <c r="L40" s="48">
        <v>2887</v>
      </c>
      <c r="M40" s="38">
        <v>0.03396190901925724</v>
      </c>
      <c r="N40" s="61">
        <v>25440.98892</v>
      </c>
      <c r="O40" s="83">
        <v>0.01970568327933716</v>
      </c>
      <c r="P40" s="53">
        <v>7720</v>
      </c>
      <c r="Q40" s="38">
        <v>0.06489630881227985</v>
      </c>
      <c r="R40" s="70">
        <v>0</v>
      </c>
      <c r="S40" s="54">
        <v>0</v>
      </c>
      <c r="T40" s="53">
        <v>0</v>
      </c>
      <c r="U40" s="38">
        <v>0</v>
      </c>
      <c r="V40" s="28"/>
      <c r="W40" s="13"/>
      <c r="X40" s="22"/>
      <c r="Y40" s="22"/>
    </row>
    <row r="41" spans="1:25" ht="15.75">
      <c r="A41" s="5" t="s">
        <v>38</v>
      </c>
      <c r="B41" s="96">
        <v>18998</v>
      </c>
      <c r="C41" s="97">
        <v>0.14849659627139622</v>
      </c>
      <c r="D41" s="78">
        <v>9</v>
      </c>
      <c r="E41" s="38">
        <f t="shared" si="1"/>
        <v>8.058811414858657E-05</v>
      </c>
      <c r="F41" s="48">
        <v>0</v>
      </c>
      <c r="G41" s="38">
        <v>0</v>
      </c>
      <c r="H41" s="53">
        <v>137</v>
      </c>
      <c r="I41" s="38">
        <v>0.0027763141895999674</v>
      </c>
      <c r="J41" s="64">
        <v>50</v>
      </c>
      <c r="K41" s="63">
        <v>4.216982293734745E-05</v>
      </c>
      <c r="L41" s="48">
        <v>0</v>
      </c>
      <c r="M41" s="38">
        <v>0</v>
      </c>
      <c r="N41" s="61">
        <v>801.8358400000001</v>
      </c>
      <c r="O41" s="80">
        <v>0.0006210734635649245</v>
      </c>
      <c r="P41" s="53">
        <v>126</v>
      </c>
      <c r="Q41" s="38">
        <v>0.0010591884598895418</v>
      </c>
      <c r="R41" s="70">
        <v>0</v>
      </c>
      <c r="S41" s="54">
        <v>0</v>
      </c>
      <c r="T41" s="53">
        <v>0</v>
      </c>
      <c r="U41" s="38">
        <v>0</v>
      </c>
      <c r="V41" s="18"/>
      <c r="W41" s="13"/>
      <c r="X41" s="22"/>
      <c r="Y41" s="22"/>
    </row>
    <row r="42" spans="1:25" ht="15.75">
      <c r="A42" s="5" t="s">
        <v>39</v>
      </c>
      <c r="B42" s="96">
        <v>0</v>
      </c>
      <c r="C42" s="97">
        <v>0</v>
      </c>
      <c r="D42" s="78">
        <v>0</v>
      </c>
      <c r="E42" s="38">
        <v>0</v>
      </c>
      <c r="F42" s="48">
        <v>0</v>
      </c>
      <c r="G42" s="38">
        <v>0</v>
      </c>
      <c r="H42" s="53">
        <v>0</v>
      </c>
      <c r="I42" s="38">
        <v>0</v>
      </c>
      <c r="J42" s="64">
        <v>814</v>
      </c>
      <c r="K42" s="63">
        <v>0.0006865247174200165</v>
      </c>
      <c r="L42" s="48">
        <v>2887</v>
      </c>
      <c r="M42" s="38">
        <v>0.03396190901925724</v>
      </c>
      <c r="N42" s="61">
        <v>5890.3849199999995</v>
      </c>
      <c r="O42" s="80">
        <v>0.004562482220793473</v>
      </c>
      <c r="P42" s="53">
        <v>7594</v>
      </c>
      <c r="Q42" s="38">
        <v>0.06383712035239032</v>
      </c>
      <c r="R42" s="70">
        <v>0</v>
      </c>
      <c r="S42" s="54">
        <v>0</v>
      </c>
      <c r="T42" s="53">
        <v>0</v>
      </c>
      <c r="U42" s="38">
        <v>0</v>
      </c>
      <c r="V42" s="18"/>
      <c r="W42" s="13"/>
      <c r="X42" s="22"/>
      <c r="Y42" s="22"/>
    </row>
    <row r="43" spans="1:25" ht="15.75">
      <c r="A43" s="5" t="s">
        <v>40</v>
      </c>
      <c r="B43" s="96">
        <v>0</v>
      </c>
      <c r="C43" s="97">
        <v>0</v>
      </c>
      <c r="D43" s="78">
        <v>8186</v>
      </c>
      <c r="E43" s="38">
        <f t="shared" si="1"/>
        <v>0.07329936693559219</v>
      </c>
      <c r="F43" s="48">
        <v>0</v>
      </c>
      <c r="G43" s="38">
        <v>0</v>
      </c>
      <c r="H43" s="53">
        <v>11680</v>
      </c>
      <c r="I43" s="38">
        <v>0.23669598346370527</v>
      </c>
      <c r="J43" s="64">
        <v>42161</v>
      </c>
      <c r="K43" s="63">
        <v>0.03555843809723012</v>
      </c>
      <c r="L43" s="53">
        <v>0</v>
      </c>
      <c r="M43" s="38">
        <v>0</v>
      </c>
      <c r="N43" s="61">
        <v>18748.76816</v>
      </c>
      <c r="O43" s="80">
        <v>0.014522127594978762</v>
      </c>
      <c r="P43" s="53">
        <v>0</v>
      </c>
      <c r="Q43" s="38">
        <v>0</v>
      </c>
      <c r="R43" s="70">
        <v>0</v>
      </c>
      <c r="S43" s="54">
        <v>0</v>
      </c>
      <c r="T43" s="53">
        <v>0</v>
      </c>
      <c r="U43" s="38">
        <v>0</v>
      </c>
      <c r="V43" s="18"/>
      <c r="W43" s="13"/>
      <c r="X43" s="22"/>
      <c r="Y43" s="22"/>
    </row>
    <row r="44" spans="1:25" ht="15.75">
      <c r="A44" s="5" t="s">
        <v>41</v>
      </c>
      <c r="B44" s="96">
        <v>1065</v>
      </c>
      <c r="C44" s="97">
        <v>0.008324501264819295</v>
      </c>
      <c r="D44" s="78">
        <v>0</v>
      </c>
      <c r="E44" s="38">
        <v>0</v>
      </c>
      <c r="F44" s="48">
        <v>39867</v>
      </c>
      <c r="G44" s="38">
        <v>0.0539809732200645</v>
      </c>
      <c r="H44" s="53">
        <v>0</v>
      </c>
      <c r="I44" s="38">
        <v>0</v>
      </c>
      <c r="J44" s="64">
        <v>4762</v>
      </c>
      <c r="K44" s="68">
        <v>0.0040162539365529715</v>
      </c>
      <c r="L44" s="53">
        <v>56629</v>
      </c>
      <c r="M44" s="38">
        <v>0.6661686684625971</v>
      </c>
      <c r="N44" s="61">
        <v>3017.1174200000037</v>
      </c>
      <c r="O44" s="83">
        <v>0.0023369516209470896</v>
      </c>
      <c r="P44" s="53">
        <v>28291</v>
      </c>
      <c r="Q44" s="38">
        <v>0.23782143427567481</v>
      </c>
      <c r="R44" s="70">
        <v>3371</v>
      </c>
      <c r="S44" s="54">
        <v>0.0762928595677266</v>
      </c>
      <c r="T44" s="53">
        <v>105610.6520182</v>
      </c>
      <c r="U44" s="38">
        <v>0.8283907341323922</v>
      </c>
      <c r="V44" s="28"/>
      <c r="W44" s="13"/>
      <c r="X44" s="22"/>
      <c r="Y44" s="22"/>
    </row>
    <row r="45" spans="1:25" s="26" customFormat="1" ht="15.75">
      <c r="A45" s="3" t="s">
        <v>42</v>
      </c>
      <c r="B45" s="89"/>
      <c r="C45" s="45"/>
      <c r="D45" s="79">
        <v>310558</v>
      </c>
      <c r="E45" s="38">
        <v>1</v>
      </c>
      <c r="F45" s="87">
        <f>F46+F47+F48+F49</f>
        <v>738538</v>
      </c>
      <c r="G45" s="67">
        <f aca="true" t="shared" si="2" ref="G45:G54">IF(F$19=0,"",IF(F45=0,"",F45/F$22))</f>
        <v>44.3619654012494</v>
      </c>
      <c r="H45" s="52">
        <v>49346</v>
      </c>
      <c r="I45" s="38">
        <v>1</v>
      </c>
      <c r="J45" s="50">
        <v>1185682</v>
      </c>
      <c r="K45" s="38">
        <v>1</v>
      </c>
      <c r="L45" s="52">
        <v>85007</v>
      </c>
      <c r="M45" s="38">
        <v>1</v>
      </c>
      <c r="N45" s="50">
        <v>1291048.3011100057</v>
      </c>
      <c r="O45" s="49">
        <v>1</v>
      </c>
      <c r="P45" s="52">
        <v>118959</v>
      </c>
      <c r="Q45" s="38">
        <v>1</v>
      </c>
      <c r="R45" s="71">
        <v>44185</v>
      </c>
      <c r="S45" s="54">
        <v>1</v>
      </c>
      <c r="T45" s="52">
        <v>128528.7353739</v>
      </c>
      <c r="U45" s="38">
        <v>1</v>
      </c>
      <c r="V45" s="24"/>
      <c r="W45" s="12"/>
      <c r="X45" s="25"/>
      <c r="Y45" s="25"/>
    </row>
    <row r="46" spans="1:25" ht="15.75">
      <c r="A46" s="5" t="s">
        <v>43</v>
      </c>
      <c r="B46" s="96">
        <v>114528</v>
      </c>
      <c r="C46" s="97">
        <v>0.8952004515091307</v>
      </c>
      <c r="D46" s="84">
        <v>276276</v>
      </c>
      <c r="E46" s="38">
        <v>0.8896116023415915</v>
      </c>
      <c r="F46" s="61">
        <v>678534</v>
      </c>
      <c r="G46" s="60">
        <f t="shared" si="2"/>
        <v>40.757688611244596</v>
      </c>
      <c r="H46" s="56">
        <v>44920</v>
      </c>
      <c r="I46" s="38">
        <v>0.9103068131155514</v>
      </c>
      <c r="J46" s="48">
        <v>1118318</v>
      </c>
      <c r="K46" s="41"/>
      <c r="L46" s="56">
        <v>72785.45870324633</v>
      </c>
      <c r="M46" s="38">
        <v>0.8562290011792715</v>
      </c>
      <c r="N46" s="48">
        <v>1199137.9667900058</v>
      </c>
      <c r="O46" s="55">
        <v>0.928809530796812</v>
      </c>
      <c r="P46" s="56">
        <v>92141</v>
      </c>
      <c r="Q46" s="38">
        <v>0.7745609831958911</v>
      </c>
      <c r="R46" s="76">
        <v>39927</v>
      </c>
      <c r="S46" s="54">
        <v>0.9036324544528687</v>
      </c>
      <c r="T46" s="56">
        <v>19417.98388</v>
      </c>
      <c r="U46" s="38">
        <v>0.1510789305092872</v>
      </c>
      <c r="V46" s="18"/>
      <c r="W46" s="13"/>
      <c r="X46" s="22"/>
      <c r="Y46" s="22"/>
    </row>
    <row r="47" spans="1:25" ht="15.75">
      <c r="A47" s="5" t="s">
        <v>44</v>
      </c>
      <c r="B47" s="96">
        <v>696</v>
      </c>
      <c r="C47" s="97">
        <v>0.005440237446304441</v>
      </c>
      <c r="D47" s="84">
        <v>1586</v>
      </c>
      <c r="E47" s="38">
        <v>0.00510693654647441</v>
      </c>
      <c r="F47" s="61">
        <v>8592</v>
      </c>
      <c r="G47" s="60">
        <f t="shared" si="2"/>
        <v>0.5160980297933686</v>
      </c>
      <c r="H47" s="56">
        <v>83</v>
      </c>
      <c r="I47" s="38">
        <v>0.0016820005674218783</v>
      </c>
      <c r="J47" s="48">
        <v>8669</v>
      </c>
      <c r="K47" s="41">
        <v>0</v>
      </c>
      <c r="L47" s="56">
        <v>0</v>
      </c>
      <c r="M47" s="38">
        <v>0</v>
      </c>
      <c r="N47" s="48">
        <v>819.8041700000001</v>
      </c>
      <c r="O47" s="55">
        <v>0.000634991091576633</v>
      </c>
      <c r="P47" s="56">
        <v>0</v>
      </c>
      <c r="Q47" s="38">
        <v>0</v>
      </c>
      <c r="R47" s="76">
        <v>4258</v>
      </c>
      <c r="S47" s="54">
        <v>0.09636754554713138</v>
      </c>
      <c r="T47" s="56"/>
      <c r="U47" s="38" t="s">
        <v>78</v>
      </c>
      <c r="V47" s="18"/>
      <c r="W47" s="13"/>
      <c r="X47" s="22"/>
      <c r="Y47" s="22"/>
    </row>
    <row r="48" spans="1:25" ht="15.75">
      <c r="A48" s="5" t="s">
        <v>45</v>
      </c>
      <c r="B48" s="96">
        <v>12375</v>
      </c>
      <c r="C48" s="97">
        <v>0.09672835976726646</v>
      </c>
      <c r="D48" s="85">
        <v>32191</v>
      </c>
      <c r="E48" s="38">
        <v>0.10365535584335293</v>
      </c>
      <c r="F48" s="61">
        <v>51412</v>
      </c>
      <c r="G48" s="60">
        <f t="shared" si="2"/>
        <v>3.088178760211437</v>
      </c>
      <c r="H48" s="57">
        <v>4295</v>
      </c>
      <c r="I48" s="38">
        <v>0.08703846309731285</v>
      </c>
      <c r="J48" s="48">
        <v>58695</v>
      </c>
      <c r="K48" s="41"/>
      <c r="L48" s="57">
        <v>12221.541296753665</v>
      </c>
      <c r="M48" s="38">
        <v>0.14377099882072847</v>
      </c>
      <c r="N48" s="48">
        <v>90733.26573000001</v>
      </c>
      <c r="O48" s="55">
        <v>0.07027875382508168</v>
      </c>
      <c r="P48" s="57">
        <v>26818</v>
      </c>
      <c r="Q48" s="38">
        <v>0.22543901680410897</v>
      </c>
      <c r="R48" s="73">
        <v>0</v>
      </c>
      <c r="S48" s="54">
        <v>0</v>
      </c>
      <c r="T48" s="57">
        <v>109110.7514939</v>
      </c>
      <c r="U48" s="38">
        <v>0.8489210694907128</v>
      </c>
      <c r="V48" s="18"/>
      <c r="W48" s="13"/>
      <c r="X48" s="22"/>
      <c r="Y48" s="22"/>
    </row>
    <row r="49" spans="1:25" ht="15.75">
      <c r="A49" s="5" t="s">
        <v>46</v>
      </c>
      <c r="B49" s="96">
        <v>337</v>
      </c>
      <c r="C49" s="97">
        <v>0.0026341379589146503</v>
      </c>
      <c r="D49" s="78">
        <v>505</v>
      </c>
      <c r="E49" s="38">
        <v>0.0016261052685810702</v>
      </c>
      <c r="F49" s="61">
        <v>0</v>
      </c>
      <c r="G49" s="60">
        <f t="shared" si="2"/>
      </c>
      <c r="H49" s="53">
        <v>48</v>
      </c>
      <c r="I49" s="38">
        <v>0.0009727232197138572</v>
      </c>
      <c r="J49" s="48">
        <v>0</v>
      </c>
      <c r="K49" s="41">
        <v>0</v>
      </c>
      <c r="L49" s="53">
        <v>0</v>
      </c>
      <c r="M49" s="38">
        <v>0</v>
      </c>
      <c r="N49" s="48">
        <v>357.26442</v>
      </c>
      <c r="O49" s="55">
        <v>0.0002767242865296631</v>
      </c>
      <c r="P49" s="53">
        <v>0</v>
      </c>
      <c r="Q49" s="38">
        <v>0</v>
      </c>
      <c r="R49" s="70">
        <v>0</v>
      </c>
      <c r="S49" s="54" t="s">
        <v>78</v>
      </c>
      <c r="T49" s="53">
        <v>0</v>
      </c>
      <c r="U49" s="38">
        <v>0</v>
      </c>
      <c r="V49" s="18"/>
      <c r="W49" s="13"/>
      <c r="X49" s="22"/>
      <c r="Y49" s="22"/>
    </row>
    <row r="50" spans="1:25" s="26" customFormat="1" ht="15.75">
      <c r="A50" s="3" t="s">
        <v>47</v>
      </c>
      <c r="B50" s="101"/>
      <c r="C50" s="95">
        <v>1.0000031866816164</v>
      </c>
      <c r="D50" s="79">
        <v>310558</v>
      </c>
      <c r="E50" s="38">
        <v>1</v>
      </c>
      <c r="F50" s="87">
        <f>F51+F52+F53+F54+F55</f>
        <v>738538</v>
      </c>
      <c r="G50" s="67">
        <f t="shared" si="2"/>
        <v>44.3619654012494</v>
      </c>
      <c r="H50" s="52">
        <v>49346</v>
      </c>
      <c r="I50" s="38">
        <v>1</v>
      </c>
      <c r="J50" s="50">
        <v>1185682</v>
      </c>
      <c r="K50" s="38">
        <v>1</v>
      </c>
      <c r="L50" s="52">
        <v>85007</v>
      </c>
      <c r="M50" s="38">
        <v>1</v>
      </c>
      <c r="N50" s="50">
        <v>1291048.3010999998</v>
      </c>
      <c r="O50" s="49">
        <v>1</v>
      </c>
      <c r="P50" s="52">
        <v>118959</v>
      </c>
      <c r="Q50" s="38">
        <v>1</v>
      </c>
      <c r="R50" s="71">
        <v>44185</v>
      </c>
      <c r="S50" s="54">
        <v>1</v>
      </c>
      <c r="T50" s="52">
        <v>128528.73538999999</v>
      </c>
      <c r="U50" s="38">
        <v>1</v>
      </c>
      <c r="V50" s="24"/>
      <c r="W50" s="12"/>
      <c r="X50" s="25"/>
      <c r="Y50" s="25"/>
    </row>
    <row r="51" spans="1:25" ht="15.75">
      <c r="A51" s="5" t="s">
        <v>48</v>
      </c>
      <c r="B51" s="96">
        <v>1693</v>
      </c>
      <c r="C51" s="97">
        <v>0.013233221259473302</v>
      </c>
      <c r="D51" s="78">
        <v>48447</v>
      </c>
      <c r="E51" s="38">
        <v>0.1559998454394992</v>
      </c>
      <c r="F51" s="61">
        <v>261129</v>
      </c>
      <c r="G51" s="60">
        <f t="shared" si="2"/>
        <v>15.685307544449783</v>
      </c>
      <c r="H51" s="53">
        <v>9975</v>
      </c>
      <c r="I51" s="38">
        <v>0.20214404409678596</v>
      </c>
      <c r="J51" s="48">
        <v>197999</v>
      </c>
      <c r="K51" s="41">
        <v>0.16699165543543715</v>
      </c>
      <c r="L51" s="53">
        <v>35518.95017697589</v>
      </c>
      <c r="M51" s="48">
        <v>0.41783559209213234</v>
      </c>
      <c r="N51" s="48">
        <v>6132.1952500000025</v>
      </c>
      <c r="O51" s="55">
        <v>0.004749779884126137</v>
      </c>
      <c r="P51" s="53">
        <v>8867</v>
      </c>
      <c r="Q51" s="38">
        <v>0.07453828630032196</v>
      </c>
      <c r="R51" s="70">
        <v>15</v>
      </c>
      <c r="S51" s="54">
        <v>0.0003394817245671608</v>
      </c>
      <c r="T51" s="53">
        <v>65861.31046</v>
      </c>
      <c r="U51" s="38">
        <v>0.5124247917024495</v>
      </c>
      <c r="V51" s="18"/>
      <c r="W51" s="13"/>
      <c r="X51" s="22"/>
      <c r="Y51" s="22"/>
    </row>
    <row r="52" spans="1:25" ht="15.75">
      <c r="A52" s="5" t="s">
        <v>49</v>
      </c>
      <c r="B52" s="96">
        <v>4224</v>
      </c>
      <c r="C52" s="97">
        <v>0.03301661346722695</v>
      </c>
      <c r="D52" s="78">
        <v>56942</v>
      </c>
      <c r="E52" s="38">
        <v>0.1833538340664224</v>
      </c>
      <c r="F52" s="61">
        <v>200822</v>
      </c>
      <c r="G52" s="60">
        <f t="shared" si="2"/>
        <v>12.062830370014415</v>
      </c>
      <c r="H52" s="53">
        <v>7436</v>
      </c>
      <c r="I52" s="38">
        <v>0.1506910387873384</v>
      </c>
      <c r="J52" s="48">
        <v>220967</v>
      </c>
      <c r="K52" s="41">
        <v>0.18636278529993708</v>
      </c>
      <c r="L52" s="53">
        <v>12642.343261403626</v>
      </c>
      <c r="M52" s="48">
        <v>0.14872120250571866</v>
      </c>
      <c r="N52" s="48">
        <v>15071.343500000012</v>
      </c>
      <c r="O52" s="55">
        <v>0.011673725519919678</v>
      </c>
      <c r="P52" s="53">
        <v>12394</v>
      </c>
      <c r="Q52" s="38">
        <v>0.10418715691961096</v>
      </c>
      <c r="R52" s="70">
        <v>198</v>
      </c>
      <c r="S52" s="54">
        <v>0.004481158764286523</v>
      </c>
      <c r="T52" s="53">
        <v>43303.62442</v>
      </c>
      <c r="U52" s="38">
        <v>0.33691784400275976</v>
      </c>
      <c r="V52" s="18"/>
      <c r="W52" s="13"/>
      <c r="X52" s="22"/>
      <c r="Y52" s="22"/>
    </row>
    <row r="53" spans="1:25" ht="15.75">
      <c r="A53" s="5" t="s">
        <v>50</v>
      </c>
      <c r="B53" s="96">
        <v>19289</v>
      </c>
      <c r="C53" s="97">
        <v>0.15077117830713557</v>
      </c>
      <c r="D53" s="78">
        <v>57440</v>
      </c>
      <c r="E53" s="38">
        <v>0.1849573992619736</v>
      </c>
      <c r="F53" s="61">
        <v>173988</v>
      </c>
      <c r="G53" s="60">
        <f t="shared" si="2"/>
        <v>10.450985103315714</v>
      </c>
      <c r="H53" s="53">
        <v>19824</v>
      </c>
      <c r="I53" s="38">
        <v>0.401734689741823</v>
      </c>
      <c r="J53" s="48">
        <v>364972</v>
      </c>
      <c r="K53" s="41">
        <v>0.30781609234179147</v>
      </c>
      <c r="L53" s="53">
        <v>8132.940916182754</v>
      </c>
      <c r="M53" s="48">
        <v>0.09567377882036485</v>
      </c>
      <c r="N53" s="48">
        <v>62704.13468999988</v>
      </c>
      <c r="O53" s="55">
        <v>0.04856838790351582</v>
      </c>
      <c r="P53" s="53">
        <v>22932</v>
      </c>
      <c r="Q53" s="38">
        <v>0.1927722996998966</v>
      </c>
      <c r="R53" s="70">
        <v>4378</v>
      </c>
      <c r="S53" s="54">
        <v>0.09908339934366867</v>
      </c>
      <c r="T53" s="53">
        <v>11312.52158</v>
      </c>
      <c r="U53" s="38">
        <v>0.08801550521503192</v>
      </c>
      <c r="V53" s="18"/>
      <c r="W53" s="13"/>
      <c r="X53" s="22"/>
      <c r="Y53" s="22"/>
    </row>
    <row r="54" spans="1:25" ht="15.75">
      <c r="A54" s="5" t="s">
        <v>51</v>
      </c>
      <c r="B54" s="96">
        <v>75622</v>
      </c>
      <c r="C54" s="97">
        <v>0.5910943048339575</v>
      </c>
      <c r="D54" s="78">
        <v>131203</v>
      </c>
      <c r="E54" s="38">
        <v>0.4224750288190934</v>
      </c>
      <c r="F54" s="61">
        <v>102599</v>
      </c>
      <c r="G54" s="60">
        <f t="shared" si="2"/>
        <v>6.162842383469486</v>
      </c>
      <c r="H54" s="53">
        <v>11905</v>
      </c>
      <c r="I54" s="38">
        <v>0.24125562355611396</v>
      </c>
      <c r="J54" s="48">
        <v>231720</v>
      </c>
      <c r="K54" s="41">
        <v>0.19543182742084303</v>
      </c>
      <c r="L54" s="53">
        <v>4477.6784424515145</v>
      </c>
      <c r="M54" s="48">
        <v>0.05267423203326214</v>
      </c>
      <c r="N54" s="48">
        <v>384878.2381199994</v>
      </c>
      <c r="O54" s="55">
        <v>0.29811296586818264</v>
      </c>
      <c r="P54" s="53">
        <v>45801</v>
      </c>
      <c r="Q54" s="38">
        <v>0.38501500516984843</v>
      </c>
      <c r="R54" s="70">
        <v>21605</v>
      </c>
      <c r="S54" s="54">
        <v>0.48896684395156725</v>
      </c>
      <c r="T54" s="53">
        <v>7937.32562</v>
      </c>
      <c r="U54" s="38">
        <v>0.061755261155534195</v>
      </c>
      <c r="V54" s="18"/>
      <c r="W54" s="13"/>
      <c r="X54" s="22"/>
      <c r="Y54" s="22"/>
    </row>
    <row r="55" spans="1:25" ht="15.75">
      <c r="A55" s="5" t="s">
        <v>52</v>
      </c>
      <c r="B55" s="96">
        <v>27108</v>
      </c>
      <c r="C55" s="97">
        <v>0.21188786881382296</v>
      </c>
      <c r="D55" s="78">
        <v>16526</v>
      </c>
      <c r="E55" s="38">
        <v>0.053213892413011415</v>
      </c>
      <c r="F55" s="61">
        <v>0</v>
      </c>
      <c r="G55" s="60">
        <v>0</v>
      </c>
      <c r="H55" s="53">
        <v>206</v>
      </c>
      <c r="I55" s="38">
        <v>0.004174603817938638</v>
      </c>
      <c r="J55" s="48">
        <v>170024</v>
      </c>
      <c r="K55" s="41">
        <v>0.14339763950199125</v>
      </c>
      <c r="L55" s="53">
        <v>24235.08720298621</v>
      </c>
      <c r="M55" s="38">
        <v>0.285095194548522</v>
      </c>
      <c r="N55" s="48">
        <v>822262.3895400005</v>
      </c>
      <c r="O55" s="55">
        <v>0.6368951408242557</v>
      </c>
      <c r="P55" s="53">
        <v>28965</v>
      </c>
      <c r="Q55" s="38">
        <v>0.24348725191032206</v>
      </c>
      <c r="R55" s="70">
        <v>17989</v>
      </c>
      <c r="S55" s="54">
        <v>0.40712911621591036</v>
      </c>
      <c r="T55" s="53">
        <v>113.95331</v>
      </c>
      <c r="U55" s="38">
        <v>0.0008865979242247021</v>
      </c>
      <c r="V55" s="18"/>
      <c r="W55" s="13"/>
      <c r="X55" s="22"/>
      <c r="Y55" s="22"/>
    </row>
    <row r="56" spans="1:25" s="26" customFormat="1" ht="15.75">
      <c r="A56" s="3" t="s">
        <v>13</v>
      </c>
      <c r="B56" s="101"/>
      <c r="C56" s="97"/>
      <c r="D56" s="79"/>
      <c r="E56" s="5"/>
      <c r="F56" s="87"/>
      <c r="G56" s="60"/>
      <c r="H56" s="53"/>
      <c r="I56" s="58"/>
      <c r="J56" s="50"/>
      <c r="K56" s="41"/>
      <c r="L56" s="52"/>
      <c r="M56" s="58"/>
      <c r="N56" s="50"/>
      <c r="O56" s="55"/>
      <c r="P56" s="52"/>
      <c r="Q56" s="40"/>
      <c r="R56" s="71"/>
      <c r="S56" s="5"/>
      <c r="T56" s="52"/>
      <c r="U56" s="58"/>
      <c r="V56" s="24"/>
      <c r="W56" s="12"/>
      <c r="X56" s="25"/>
      <c r="Y56" s="25"/>
    </row>
    <row r="57" spans="1:25" s="26" customFormat="1" ht="15.75">
      <c r="A57" s="3" t="s">
        <v>53</v>
      </c>
      <c r="B57" s="101"/>
      <c r="C57" s="95">
        <v>0.9999999999999999</v>
      </c>
      <c r="D57" s="79">
        <v>21551</v>
      </c>
      <c r="E57" s="72">
        <v>1</v>
      </c>
      <c r="F57" s="87">
        <f>SUM(F58:F64)</f>
        <v>0</v>
      </c>
      <c r="G57" s="67">
        <v>0</v>
      </c>
      <c r="H57" s="52">
        <v>3042</v>
      </c>
      <c r="I57" s="39">
        <v>1</v>
      </c>
      <c r="J57" s="50">
        <v>566763</v>
      </c>
      <c r="K57" s="38">
        <v>1</v>
      </c>
      <c r="L57" s="52">
        <v>4879</v>
      </c>
      <c r="M57" s="38">
        <v>1</v>
      </c>
      <c r="N57" s="50">
        <v>224829.09116000004</v>
      </c>
      <c r="O57" s="49">
        <v>1</v>
      </c>
      <c r="P57" s="52">
        <v>75212</v>
      </c>
      <c r="Q57" s="39">
        <v>1</v>
      </c>
      <c r="R57" s="71">
        <v>0</v>
      </c>
      <c r="S57" s="72">
        <v>0</v>
      </c>
      <c r="T57" s="52">
        <v>197929.6423486</v>
      </c>
      <c r="U57" s="39">
        <v>1.0000000000080838</v>
      </c>
      <c r="V57" s="24"/>
      <c r="W57" s="12"/>
      <c r="X57" s="25"/>
      <c r="Y57" s="25"/>
    </row>
    <row r="58" spans="1:25" ht="15.75">
      <c r="A58" s="5" t="s">
        <v>54</v>
      </c>
      <c r="B58" s="96">
        <v>12607</v>
      </c>
      <c r="C58" s="97">
        <v>0.5424465384449895</v>
      </c>
      <c r="D58" s="78">
        <v>4186</v>
      </c>
      <c r="E58" s="72">
        <v>0.19423692636072573</v>
      </c>
      <c r="F58" s="61">
        <v>0</v>
      </c>
      <c r="G58" s="60">
        <v>0</v>
      </c>
      <c r="H58" s="53">
        <v>63</v>
      </c>
      <c r="I58" s="39">
        <v>0.020710059171597635</v>
      </c>
      <c r="J58" s="48">
        <v>159727</v>
      </c>
      <c r="K58" s="41">
        <v>0.2818232665152806</v>
      </c>
      <c r="L58" s="53">
        <v>0</v>
      </c>
      <c r="M58" s="38">
        <v>0</v>
      </c>
      <c r="N58" s="48">
        <v>77586.89258000003</v>
      </c>
      <c r="O58" s="55">
        <v>0.3450927643735622</v>
      </c>
      <c r="P58" s="53">
        <v>21181</v>
      </c>
      <c r="Q58" s="39">
        <v>0.28161729511248207</v>
      </c>
      <c r="R58" s="70">
        <v>0</v>
      </c>
      <c r="S58" s="72">
        <v>0</v>
      </c>
      <c r="T58" s="53">
        <v>124565.74701</v>
      </c>
      <c r="U58" s="38">
        <v>0.6293435663952638</v>
      </c>
      <c r="V58" s="18"/>
      <c r="W58" s="13"/>
      <c r="X58" s="22"/>
      <c r="Y58" s="22"/>
    </row>
    <row r="59" spans="1:25" ht="15.75">
      <c r="A59" s="5" t="s">
        <v>55</v>
      </c>
      <c r="B59" s="96">
        <v>6898</v>
      </c>
      <c r="C59" s="97">
        <v>0.2968030635514823</v>
      </c>
      <c r="D59" s="78">
        <v>578</v>
      </c>
      <c r="E59" s="72">
        <v>0.02682010115539882</v>
      </c>
      <c r="F59" s="61">
        <v>0</v>
      </c>
      <c r="G59" s="60">
        <v>0</v>
      </c>
      <c r="H59" s="53">
        <v>0</v>
      </c>
      <c r="I59" s="39">
        <v>0</v>
      </c>
      <c r="J59" s="48">
        <v>86677</v>
      </c>
      <c r="K59" s="41">
        <v>0.15293341308448152</v>
      </c>
      <c r="L59" s="53">
        <v>0</v>
      </c>
      <c r="M59" s="38">
        <v>0</v>
      </c>
      <c r="N59" s="48">
        <v>28076.350650000008</v>
      </c>
      <c r="O59" s="55">
        <v>0.12487863783614826</v>
      </c>
      <c r="P59" s="53">
        <v>1210</v>
      </c>
      <c r="Q59" s="39">
        <v>0.016087858320480774</v>
      </c>
      <c r="R59" s="70">
        <v>0</v>
      </c>
      <c r="S59" s="72">
        <v>0</v>
      </c>
      <c r="T59" s="53">
        <v>11258.3034629</v>
      </c>
      <c r="U59" s="38">
        <v>0.05688033045178006</v>
      </c>
      <c r="V59" s="18"/>
      <c r="W59" s="13"/>
      <c r="X59" s="22"/>
      <c r="Y59" s="22"/>
    </row>
    <row r="60" spans="1:25" ht="15.75">
      <c r="A60" s="5" t="s">
        <v>56</v>
      </c>
      <c r="B60" s="96">
        <v>603</v>
      </c>
      <c r="C60" s="97">
        <v>0.025945527300890666</v>
      </c>
      <c r="D60" s="78">
        <v>14664</v>
      </c>
      <c r="E60" s="72">
        <v>0.6804324625307411</v>
      </c>
      <c r="F60" s="61">
        <v>0</v>
      </c>
      <c r="G60" s="60">
        <v>0</v>
      </c>
      <c r="H60" s="53">
        <v>2449</v>
      </c>
      <c r="I60" s="39">
        <v>0.8050624589086127</v>
      </c>
      <c r="J60" s="48">
        <v>90903</v>
      </c>
      <c r="K60" s="41">
        <v>0.1603897925587944</v>
      </c>
      <c r="L60" s="53">
        <v>3837</v>
      </c>
      <c r="M60" s="48">
        <v>0.7864316458290633</v>
      </c>
      <c r="N60" s="48">
        <v>49595.05971</v>
      </c>
      <c r="O60" s="55">
        <v>0.22059004666218032</v>
      </c>
      <c r="P60" s="53">
        <v>10718</v>
      </c>
      <c r="Q60" s="39">
        <v>0.14250385576769664</v>
      </c>
      <c r="R60" s="70">
        <v>0</v>
      </c>
      <c r="S60" s="72">
        <v>0</v>
      </c>
      <c r="T60" s="53">
        <v>60769.7583475</v>
      </c>
      <c r="U60" s="39">
        <v>0.30702707096778165</v>
      </c>
      <c r="V60" s="18"/>
      <c r="W60" s="13"/>
      <c r="X60" s="22"/>
      <c r="Y60" s="22"/>
    </row>
    <row r="61" spans="1:25" ht="15.75">
      <c r="A61" s="5" t="s">
        <v>57</v>
      </c>
      <c r="B61" s="96">
        <v>0</v>
      </c>
      <c r="C61" s="97">
        <v>0</v>
      </c>
      <c r="D61" s="78">
        <v>248</v>
      </c>
      <c r="E61" s="72">
        <v>0.011507586654911604</v>
      </c>
      <c r="F61" s="61">
        <v>0</v>
      </c>
      <c r="G61" s="60">
        <v>0</v>
      </c>
      <c r="H61" s="53">
        <v>0</v>
      </c>
      <c r="I61" s="38">
        <v>0</v>
      </c>
      <c r="J61" s="48">
        <v>40713</v>
      </c>
      <c r="K61" s="41">
        <v>0.07183425876424537</v>
      </c>
      <c r="L61" s="53">
        <v>1043</v>
      </c>
      <c r="M61" s="39">
        <v>0.21377331420373027</v>
      </c>
      <c r="N61" s="48">
        <v>16978.74072</v>
      </c>
      <c r="O61" s="55">
        <v>0.0755184332792461</v>
      </c>
      <c r="P61" s="53">
        <v>33937</v>
      </c>
      <c r="Q61" s="39">
        <v>0.45121789076211244</v>
      </c>
      <c r="R61" s="70">
        <v>0</v>
      </c>
      <c r="S61" s="72">
        <v>0</v>
      </c>
      <c r="T61" s="53">
        <v>0</v>
      </c>
      <c r="U61" s="38">
        <v>0</v>
      </c>
      <c r="V61" s="18"/>
      <c r="W61" s="13"/>
      <c r="X61" s="22"/>
      <c r="Y61" s="22"/>
    </row>
    <row r="62" spans="1:25" ht="15.75">
      <c r="A62" s="5" t="s">
        <v>58</v>
      </c>
      <c r="B62" s="96">
        <v>0</v>
      </c>
      <c r="C62" s="97">
        <v>0</v>
      </c>
      <c r="D62" s="78">
        <v>196</v>
      </c>
      <c r="E62" s="72">
        <v>0.009094705582107558</v>
      </c>
      <c r="F62" s="61">
        <v>0</v>
      </c>
      <c r="G62" s="60">
        <v>0</v>
      </c>
      <c r="H62" s="53">
        <v>0</v>
      </c>
      <c r="I62" s="38">
        <v>0</v>
      </c>
      <c r="J62" s="48">
        <v>3348</v>
      </c>
      <c r="K62" s="41">
        <v>0.0059072310648366246</v>
      </c>
      <c r="L62" s="53">
        <v>0</v>
      </c>
      <c r="M62" s="39">
        <v>0</v>
      </c>
      <c r="N62" s="48">
        <v>3610.6203800000003</v>
      </c>
      <c r="O62" s="55">
        <v>0.01605940032658183</v>
      </c>
      <c r="P62" s="53">
        <v>0</v>
      </c>
      <c r="Q62" s="39" t="s">
        <v>78</v>
      </c>
      <c r="R62" s="70">
        <v>0</v>
      </c>
      <c r="S62" s="72">
        <v>0</v>
      </c>
      <c r="T62" s="53">
        <v>364.8192602</v>
      </c>
      <c r="U62" s="39">
        <v>0.0018431764735896293</v>
      </c>
      <c r="V62" s="18"/>
      <c r="W62" s="13"/>
      <c r="X62" s="22"/>
      <c r="Y62" s="22"/>
    </row>
    <row r="63" spans="1:25" ht="15.75">
      <c r="A63" s="5" t="s">
        <v>59</v>
      </c>
      <c r="B63" s="96">
        <v>3133</v>
      </c>
      <c r="C63" s="97">
        <v>0.13480487070263758</v>
      </c>
      <c r="D63" s="78">
        <v>1679</v>
      </c>
      <c r="E63" s="72">
        <v>0.07790821771611527</v>
      </c>
      <c r="F63" s="61">
        <v>0</v>
      </c>
      <c r="G63" s="60">
        <v>0</v>
      </c>
      <c r="H63" s="53">
        <v>530</v>
      </c>
      <c r="I63" s="39">
        <v>0.17422748191978962</v>
      </c>
      <c r="J63" s="48">
        <v>13760</v>
      </c>
      <c r="K63" s="41">
        <v>0.024278225642817192</v>
      </c>
      <c r="L63" s="53">
        <v>0</v>
      </c>
      <c r="M63" s="38">
        <v>0</v>
      </c>
      <c r="N63" s="48">
        <v>8615.571300000001</v>
      </c>
      <c r="O63" s="55">
        <v>0.038320536081643965</v>
      </c>
      <c r="P63" s="53">
        <v>1364</v>
      </c>
      <c r="Q63" s="39">
        <v>0.0181354039249056</v>
      </c>
      <c r="R63" s="70">
        <v>0</v>
      </c>
      <c r="S63" s="72">
        <v>0</v>
      </c>
      <c r="T63" s="53">
        <v>0</v>
      </c>
      <c r="U63" s="38">
        <v>0</v>
      </c>
      <c r="V63" s="18"/>
      <c r="W63" s="13"/>
      <c r="X63" s="22"/>
      <c r="Y63" s="22"/>
    </row>
    <row r="64" spans="1:25" ht="15.75">
      <c r="A64" s="5" t="s">
        <v>60</v>
      </c>
      <c r="B64" s="96">
        <v>0</v>
      </c>
      <c r="C64" s="97">
        <v>0</v>
      </c>
      <c r="D64" s="78">
        <v>0</v>
      </c>
      <c r="E64" s="72">
        <v>0</v>
      </c>
      <c r="F64" s="61">
        <v>0</v>
      </c>
      <c r="G64" s="60">
        <v>0</v>
      </c>
      <c r="H64" s="53">
        <v>0</v>
      </c>
      <c r="I64" s="38">
        <v>0</v>
      </c>
      <c r="J64" s="48">
        <v>171635</v>
      </c>
      <c r="K64" s="41">
        <v>0.3028338123695442</v>
      </c>
      <c r="L64" s="53">
        <v>0</v>
      </c>
      <c r="M64" s="38">
        <v>0</v>
      </c>
      <c r="N64" s="48">
        <v>40365.85581999999</v>
      </c>
      <c r="O64" s="55">
        <v>0.1795401814406373</v>
      </c>
      <c r="P64" s="53">
        <v>6802</v>
      </c>
      <c r="Q64" s="39">
        <v>0.0904376961123225</v>
      </c>
      <c r="R64" s="70">
        <v>0</v>
      </c>
      <c r="S64" s="72">
        <v>0</v>
      </c>
      <c r="T64" s="53">
        <v>971.014268</v>
      </c>
      <c r="U64" s="39">
        <v>0.004905855719668649</v>
      </c>
      <c r="V64" s="18"/>
      <c r="W64" s="13"/>
      <c r="X64" s="22"/>
      <c r="Y64" s="22"/>
    </row>
    <row r="65" spans="1:25" s="26" customFormat="1" ht="15.75">
      <c r="A65" s="3" t="s">
        <v>61</v>
      </c>
      <c r="B65" s="101"/>
      <c r="C65" s="95">
        <v>0.9999860255582806</v>
      </c>
      <c r="D65" s="78">
        <v>21551</v>
      </c>
      <c r="E65" s="72">
        <v>1</v>
      </c>
      <c r="F65" s="87">
        <f>SUM(F66:F69)</f>
        <v>0</v>
      </c>
      <c r="G65" s="67">
        <v>0</v>
      </c>
      <c r="H65" s="53">
        <v>3042</v>
      </c>
      <c r="I65" s="38">
        <v>1</v>
      </c>
      <c r="J65" s="50">
        <v>566763</v>
      </c>
      <c r="K65" s="38">
        <v>1</v>
      </c>
      <c r="L65" s="53">
        <v>4879</v>
      </c>
      <c r="M65" s="39">
        <v>1</v>
      </c>
      <c r="N65" s="50">
        <v>224829.0911600001</v>
      </c>
      <c r="O65" s="49">
        <v>1</v>
      </c>
      <c r="P65" s="53">
        <v>75212</v>
      </c>
      <c r="Q65" s="39">
        <v>1</v>
      </c>
      <c r="R65" s="70">
        <v>0</v>
      </c>
      <c r="S65" s="72">
        <v>0</v>
      </c>
      <c r="T65" s="53">
        <v>197929.64234</v>
      </c>
      <c r="U65" s="39">
        <v>0.999999999964634</v>
      </c>
      <c r="V65" s="24"/>
      <c r="W65" s="12"/>
      <c r="X65" s="25"/>
      <c r="Y65" s="25"/>
    </row>
    <row r="66" spans="1:25" ht="15.75">
      <c r="A66" s="5" t="s">
        <v>43</v>
      </c>
      <c r="B66" s="96">
        <v>23240.67522</v>
      </c>
      <c r="C66" s="97">
        <v>0.9999860255582806</v>
      </c>
      <c r="D66" s="78">
        <v>21164</v>
      </c>
      <c r="E66" s="72">
        <v>0.9820425966312468</v>
      </c>
      <c r="F66" s="61">
        <v>0</v>
      </c>
      <c r="G66" s="60">
        <v>0</v>
      </c>
      <c r="H66" s="53">
        <v>2956</v>
      </c>
      <c r="I66" s="39">
        <v>0.9717291255752795</v>
      </c>
      <c r="J66" s="48">
        <v>561551</v>
      </c>
      <c r="K66" s="41">
        <v>0.9908039162754096</v>
      </c>
      <c r="L66" s="53">
        <v>4879</v>
      </c>
      <c r="M66" s="39">
        <v>1</v>
      </c>
      <c r="N66" s="48">
        <v>216733.9210400001</v>
      </c>
      <c r="O66" s="55">
        <v>0.9639941162496669</v>
      </c>
      <c r="P66" s="53">
        <v>75105</v>
      </c>
      <c r="Q66" s="39">
        <v>0.9985773546774451</v>
      </c>
      <c r="R66" s="70">
        <v>0</v>
      </c>
      <c r="S66" s="72">
        <v>0</v>
      </c>
      <c r="T66" s="53">
        <v>196186.06724</v>
      </c>
      <c r="U66" s="39">
        <v>0.9911909348881496</v>
      </c>
      <c r="V66" s="18"/>
      <c r="W66" s="13"/>
      <c r="X66" s="22"/>
      <c r="Y66" s="22"/>
    </row>
    <row r="67" spans="1:25" ht="15.75">
      <c r="A67" s="5" t="s">
        <v>44</v>
      </c>
      <c r="B67" s="96">
        <v>0</v>
      </c>
      <c r="C67" s="97">
        <v>0</v>
      </c>
      <c r="D67" s="78">
        <v>0</v>
      </c>
      <c r="E67" s="72">
        <v>0</v>
      </c>
      <c r="F67" s="61">
        <v>0</v>
      </c>
      <c r="G67" s="60">
        <v>0</v>
      </c>
      <c r="H67" s="53">
        <v>0</v>
      </c>
      <c r="I67" s="38">
        <v>0</v>
      </c>
      <c r="J67" s="48">
        <v>0</v>
      </c>
      <c r="K67" s="38">
        <v>0</v>
      </c>
      <c r="L67" s="53">
        <v>0</v>
      </c>
      <c r="M67" s="48">
        <v>0</v>
      </c>
      <c r="N67" s="48">
        <v>0</v>
      </c>
      <c r="O67" s="55">
        <v>0</v>
      </c>
      <c r="P67" s="53">
        <v>0</v>
      </c>
      <c r="Q67" s="39" t="s">
        <v>78</v>
      </c>
      <c r="R67" s="70">
        <v>0</v>
      </c>
      <c r="S67" s="72">
        <v>0</v>
      </c>
      <c r="T67" s="53">
        <v>0</v>
      </c>
      <c r="U67" s="38">
        <v>0</v>
      </c>
      <c r="V67" s="18"/>
      <c r="W67" s="13"/>
      <c r="X67" s="22"/>
      <c r="Y67" s="22"/>
    </row>
    <row r="68" spans="1:23" ht="15.75">
      <c r="A68" s="5" t="s">
        <v>45</v>
      </c>
      <c r="B68" s="96">
        <v>0</v>
      </c>
      <c r="C68" s="97">
        <v>0</v>
      </c>
      <c r="D68" s="78">
        <v>387</v>
      </c>
      <c r="E68" s="72">
        <v>0.01795740336875319</v>
      </c>
      <c r="F68" s="61">
        <v>0</v>
      </c>
      <c r="G68" s="60">
        <v>0</v>
      </c>
      <c r="H68" s="53">
        <v>86</v>
      </c>
      <c r="I68" s="38">
        <v>0.02827087442472058</v>
      </c>
      <c r="J68" s="48">
        <v>5212</v>
      </c>
      <c r="K68" s="38">
        <v>0.009196083724590349</v>
      </c>
      <c r="L68" s="53">
        <v>0</v>
      </c>
      <c r="M68" s="39">
        <v>0</v>
      </c>
      <c r="N68" s="48">
        <v>8095.17012</v>
      </c>
      <c r="O68" s="55">
        <v>0.03600588375033307</v>
      </c>
      <c r="P68" s="53">
        <v>107</v>
      </c>
      <c r="Q68" s="39">
        <v>0.0014226453225549115</v>
      </c>
      <c r="R68" s="70">
        <v>0</v>
      </c>
      <c r="S68" s="72">
        <v>0</v>
      </c>
      <c r="T68" s="53">
        <v>1743.5751</v>
      </c>
      <c r="U68" s="39">
        <v>0.008809065076484372</v>
      </c>
      <c r="V68" s="18"/>
      <c r="W68" s="13"/>
    </row>
    <row r="69" spans="1:23" ht="15.75">
      <c r="A69" s="9" t="s">
        <v>46</v>
      </c>
      <c r="B69" s="96">
        <v>0</v>
      </c>
      <c r="C69" s="97">
        <v>0</v>
      </c>
      <c r="D69" s="78">
        <v>0</v>
      </c>
      <c r="E69" s="72">
        <v>0</v>
      </c>
      <c r="F69" s="61">
        <v>0</v>
      </c>
      <c r="G69" s="60">
        <v>0</v>
      </c>
      <c r="H69" s="53">
        <v>0</v>
      </c>
      <c r="I69" s="38">
        <v>0</v>
      </c>
      <c r="J69" s="48">
        <v>0</v>
      </c>
      <c r="K69" s="38">
        <v>0</v>
      </c>
      <c r="L69" s="53">
        <v>0</v>
      </c>
      <c r="M69" s="38">
        <v>0</v>
      </c>
      <c r="N69" s="48">
        <v>0</v>
      </c>
      <c r="O69" s="55">
        <v>0</v>
      </c>
      <c r="P69" s="53">
        <v>0</v>
      </c>
      <c r="Q69" s="38">
        <v>0</v>
      </c>
      <c r="R69" s="70">
        <v>0</v>
      </c>
      <c r="S69" s="72">
        <v>0</v>
      </c>
      <c r="T69" s="53">
        <v>0</v>
      </c>
      <c r="U69" s="39">
        <v>0</v>
      </c>
      <c r="V69" s="18"/>
      <c r="W69" s="13"/>
    </row>
    <row r="70" spans="1:23" s="26" customFormat="1" ht="15.75">
      <c r="A70" s="7" t="s">
        <v>62</v>
      </c>
      <c r="B70" s="101"/>
      <c r="C70" s="95">
        <v>1</v>
      </c>
      <c r="D70" s="79">
        <v>21551</v>
      </c>
      <c r="E70" s="67">
        <v>1</v>
      </c>
      <c r="F70" s="87">
        <v>0</v>
      </c>
      <c r="G70" s="67">
        <v>0</v>
      </c>
      <c r="H70" s="52">
        <v>3042</v>
      </c>
      <c r="I70" s="38">
        <v>1</v>
      </c>
      <c r="J70" s="50">
        <v>566763</v>
      </c>
      <c r="K70" s="38">
        <v>1</v>
      </c>
      <c r="L70" s="52">
        <v>4879</v>
      </c>
      <c r="M70" s="48">
        <v>1</v>
      </c>
      <c r="N70" s="50">
        <v>224829.09116000021</v>
      </c>
      <c r="O70" s="49">
        <v>1</v>
      </c>
      <c r="P70" s="52">
        <v>75212</v>
      </c>
      <c r="Q70" s="38">
        <v>1</v>
      </c>
      <c r="R70" s="71">
        <v>0</v>
      </c>
      <c r="S70" s="75">
        <v>0</v>
      </c>
      <c r="T70" s="52">
        <v>197929.64233879998</v>
      </c>
      <c r="U70" s="38">
        <v>0.9999999999585711</v>
      </c>
      <c r="V70" s="11"/>
      <c r="W70" s="12"/>
    </row>
    <row r="71" spans="1:23" ht="15.75">
      <c r="A71" s="8" t="s">
        <v>63</v>
      </c>
      <c r="B71" s="96">
        <v>1165</v>
      </c>
      <c r="C71" s="97">
        <v>0.05012693085495461</v>
      </c>
      <c r="D71" s="78">
        <v>4446</v>
      </c>
      <c r="E71" s="72">
        <v>0.20630133172474596</v>
      </c>
      <c r="F71" s="61">
        <v>0</v>
      </c>
      <c r="G71" s="60">
        <v>0</v>
      </c>
      <c r="H71" s="53">
        <v>63</v>
      </c>
      <c r="I71" s="39">
        <v>0.020710059171597635</v>
      </c>
      <c r="J71" s="48">
        <v>121466</v>
      </c>
      <c r="K71" s="41">
        <v>0.2143153310995954</v>
      </c>
      <c r="L71" s="53">
        <v>209</v>
      </c>
      <c r="M71" s="39">
        <v>0.0428366468538635</v>
      </c>
      <c r="N71" s="48">
        <v>4844.197679999999</v>
      </c>
      <c r="O71" s="59">
        <v>0.021546133798817934</v>
      </c>
      <c r="P71" s="53">
        <v>127</v>
      </c>
      <c r="Q71" s="39">
        <v>0.001688560336116577</v>
      </c>
      <c r="R71" s="70">
        <v>0</v>
      </c>
      <c r="S71" s="72">
        <v>0</v>
      </c>
      <c r="T71" s="53">
        <v>179436.03482</v>
      </c>
      <c r="U71" s="39">
        <v>0.9065647403405198</v>
      </c>
      <c r="V71" s="18"/>
      <c r="W71" s="13"/>
    </row>
    <row r="72" spans="1:23" ht="15.75">
      <c r="A72" s="8" t="s">
        <v>64</v>
      </c>
      <c r="B72" s="96">
        <v>874</v>
      </c>
      <c r="C72" s="97">
        <v>0.037605954993330755</v>
      </c>
      <c r="D72" s="78">
        <v>1475</v>
      </c>
      <c r="E72" s="72">
        <v>0.06844229966126862</v>
      </c>
      <c r="F72" s="61">
        <v>0</v>
      </c>
      <c r="G72" s="60">
        <v>0</v>
      </c>
      <c r="H72" s="53">
        <v>0</v>
      </c>
      <c r="I72" s="39">
        <v>0</v>
      </c>
      <c r="J72" s="48">
        <v>209788</v>
      </c>
      <c r="K72" s="41">
        <v>0.37015119194442825</v>
      </c>
      <c r="L72" s="53">
        <v>898</v>
      </c>
      <c r="M72" s="39">
        <v>0.18405410944865752</v>
      </c>
      <c r="N72" s="48">
        <v>630.95731</v>
      </c>
      <c r="O72" s="55">
        <v>0.002806386427773164</v>
      </c>
      <c r="P72" s="53">
        <v>9552</v>
      </c>
      <c r="Q72" s="39">
        <v>0.12700101047705153</v>
      </c>
      <c r="R72" s="70">
        <v>0</v>
      </c>
      <c r="S72" s="72">
        <v>0</v>
      </c>
      <c r="T72" s="53">
        <v>6010.32067</v>
      </c>
      <c r="U72" s="38">
        <v>0.030365945185021948</v>
      </c>
      <c r="V72" s="18"/>
      <c r="W72" s="13"/>
    </row>
    <row r="73" spans="1:23" ht="15.75">
      <c r="A73" s="8" t="s">
        <v>65</v>
      </c>
      <c r="B73" s="96">
        <v>773</v>
      </c>
      <c r="C73" s="97">
        <v>0.033260186738952716</v>
      </c>
      <c r="D73" s="78">
        <v>2816</v>
      </c>
      <c r="E73" s="72">
        <v>0.13066679040415757</v>
      </c>
      <c r="F73" s="61">
        <v>0</v>
      </c>
      <c r="G73" s="60">
        <v>0</v>
      </c>
      <c r="H73" s="53">
        <v>2448</v>
      </c>
      <c r="I73" s="39">
        <v>0.8047337278106509</v>
      </c>
      <c r="J73" s="48">
        <v>217160</v>
      </c>
      <c r="K73" s="41">
        <v>0.38315839248504224</v>
      </c>
      <c r="L73" s="53">
        <v>1547</v>
      </c>
      <c r="M73" s="39">
        <v>0.3170731707317073</v>
      </c>
      <c r="N73" s="48">
        <v>28641.469650000003</v>
      </c>
      <c r="O73" s="55">
        <v>0.1273921871152218</v>
      </c>
      <c r="P73" s="53">
        <v>2648</v>
      </c>
      <c r="Q73" s="39">
        <v>0.03520714779556454</v>
      </c>
      <c r="R73" s="70">
        <v>0</v>
      </c>
      <c r="S73" s="72">
        <v>0</v>
      </c>
      <c r="T73" s="53">
        <v>366.48486</v>
      </c>
      <c r="U73" s="38">
        <v>0.0018515915840311467</v>
      </c>
      <c r="V73" s="18"/>
      <c r="W73" s="13"/>
    </row>
    <row r="74" spans="1:23" ht="15.75">
      <c r="A74" s="8" t="s">
        <v>66</v>
      </c>
      <c r="B74" s="96">
        <v>20327</v>
      </c>
      <c r="C74" s="97">
        <v>0.8746181317499248</v>
      </c>
      <c r="D74" s="78">
        <v>7146</v>
      </c>
      <c r="E74" s="72">
        <v>0.3315855412741868</v>
      </c>
      <c r="F74" s="61">
        <v>0</v>
      </c>
      <c r="G74" s="60">
        <v>0</v>
      </c>
      <c r="H74" s="53">
        <v>403</v>
      </c>
      <c r="I74" s="39">
        <v>0.13247863247863248</v>
      </c>
      <c r="J74" s="48">
        <v>421</v>
      </c>
      <c r="K74" s="41">
        <v>0.0007428148979379388</v>
      </c>
      <c r="L74" s="53">
        <v>2226</v>
      </c>
      <c r="M74" s="53"/>
      <c r="N74" s="48">
        <v>19697.383080000003</v>
      </c>
      <c r="O74" s="55">
        <v>0.08761047326381045</v>
      </c>
      <c r="P74" s="53">
        <v>30104</v>
      </c>
      <c r="Q74" s="39">
        <v>0.4002552784130192</v>
      </c>
      <c r="R74" s="70">
        <v>0</v>
      </c>
      <c r="S74" s="72">
        <v>0</v>
      </c>
      <c r="T74" s="53">
        <v>0</v>
      </c>
      <c r="U74" s="38">
        <v>0</v>
      </c>
      <c r="V74" s="18"/>
      <c r="W74" s="13"/>
    </row>
    <row r="75" spans="1:23" ht="15.75">
      <c r="A75" s="8" t="s">
        <v>67</v>
      </c>
      <c r="B75" s="96">
        <v>102</v>
      </c>
      <c r="C75" s="97">
        <v>0.004388795662837227</v>
      </c>
      <c r="D75" s="78">
        <v>5668</v>
      </c>
      <c r="E75" s="72">
        <v>0.26300403693564106</v>
      </c>
      <c r="F75" s="61">
        <v>0</v>
      </c>
      <c r="G75" s="60">
        <v>0</v>
      </c>
      <c r="H75" s="53">
        <v>128</v>
      </c>
      <c r="I75" s="39">
        <v>0.042077580539119</v>
      </c>
      <c r="J75" s="48">
        <v>17928</v>
      </c>
      <c r="K75" s="38">
        <v>0.03163226957299612</v>
      </c>
      <c r="L75" s="53">
        <v>0</v>
      </c>
      <c r="M75" s="38">
        <v>0</v>
      </c>
      <c r="N75" s="48">
        <v>158551.5043200002</v>
      </c>
      <c r="O75" s="55">
        <v>0.7052090256734909</v>
      </c>
      <c r="P75" s="53">
        <v>18644</v>
      </c>
      <c r="Q75" s="39">
        <v>0.24788597564218476</v>
      </c>
      <c r="R75" s="70">
        <v>0</v>
      </c>
      <c r="S75" s="72">
        <v>0</v>
      </c>
      <c r="T75" s="53">
        <v>12116.8019888</v>
      </c>
      <c r="U75" s="38">
        <v>0.061217722848998284</v>
      </c>
      <c r="V75" s="18"/>
      <c r="W75" s="13"/>
    </row>
    <row r="76" spans="1:23" ht="15.75">
      <c r="A76" s="8" t="s">
        <v>68</v>
      </c>
      <c r="B76" s="96">
        <v>0</v>
      </c>
      <c r="C76" s="97">
        <v>0</v>
      </c>
      <c r="D76" s="78">
        <v>0</v>
      </c>
      <c r="E76" s="72">
        <v>0</v>
      </c>
      <c r="F76" s="61">
        <v>0</v>
      </c>
      <c r="G76" s="60">
        <v>0</v>
      </c>
      <c r="H76" s="53">
        <v>0</v>
      </c>
      <c r="I76" s="38">
        <v>0</v>
      </c>
      <c r="J76" s="48">
        <v>0</v>
      </c>
      <c r="K76" s="38">
        <v>0</v>
      </c>
      <c r="L76" s="53">
        <v>0</v>
      </c>
      <c r="M76" s="38">
        <v>0</v>
      </c>
      <c r="N76" s="48">
        <v>11702.972459999999</v>
      </c>
      <c r="O76" s="55">
        <v>0.05205274993382217</v>
      </c>
      <c r="P76" s="53">
        <v>14137</v>
      </c>
      <c r="Q76" s="39">
        <v>0.1879620273360634</v>
      </c>
      <c r="R76" s="70">
        <v>0</v>
      </c>
      <c r="S76" s="72">
        <v>0</v>
      </c>
      <c r="T76" s="53">
        <v>0</v>
      </c>
      <c r="U76" s="38">
        <v>0</v>
      </c>
      <c r="V76" s="18"/>
      <c r="W76" s="13"/>
    </row>
    <row r="77" spans="1:23" ht="15.75">
      <c r="A77" s="8" t="s">
        <v>69</v>
      </c>
      <c r="B77" s="96">
        <v>0</v>
      </c>
      <c r="C77" s="97">
        <v>0</v>
      </c>
      <c r="D77" s="78">
        <v>0</v>
      </c>
      <c r="E77" s="72">
        <v>0</v>
      </c>
      <c r="F77" s="61">
        <v>0</v>
      </c>
      <c r="G77" s="60">
        <v>0</v>
      </c>
      <c r="H77" s="53">
        <v>0</v>
      </c>
      <c r="I77" s="38">
        <v>0</v>
      </c>
      <c r="J77" s="48">
        <v>0</v>
      </c>
      <c r="K77" s="38">
        <v>0</v>
      </c>
      <c r="L77" s="53">
        <v>0</v>
      </c>
      <c r="M77" s="38">
        <v>0</v>
      </c>
      <c r="N77" s="48">
        <v>760.60666</v>
      </c>
      <c r="O77" s="55">
        <v>0.003383043787063625</v>
      </c>
      <c r="P77" s="53">
        <v>0</v>
      </c>
      <c r="Q77" s="38">
        <v>0</v>
      </c>
      <c r="R77" s="70">
        <v>0</v>
      </c>
      <c r="S77" s="72">
        <v>0</v>
      </c>
      <c r="T77" s="53">
        <v>0</v>
      </c>
      <c r="U77" s="38">
        <v>0</v>
      </c>
      <c r="V77" s="18"/>
      <c r="W77" s="13"/>
    </row>
    <row r="78" spans="2:23" ht="15.75">
      <c r="B78" s="30"/>
      <c r="C78" s="92"/>
      <c r="D78" s="31"/>
      <c r="E78" s="18"/>
      <c r="F78" s="37"/>
      <c r="G78" s="18"/>
      <c r="H78" s="18"/>
      <c r="W78" s="18"/>
    </row>
    <row r="79" spans="2:8" ht="15.75">
      <c r="B79" s="31"/>
      <c r="C79" s="93"/>
      <c r="D79" s="31"/>
      <c r="E79" s="18"/>
      <c r="F79" s="31"/>
      <c r="G79" s="18"/>
      <c r="H79" s="18"/>
    </row>
    <row r="80" spans="2:8" ht="15.75">
      <c r="B80" s="31"/>
      <c r="C80" s="93"/>
      <c r="D80" s="31"/>
      <c r="E80" s="18"/>
      <c r="F80" s="31"/>
      <c r="G80" s="18"/>
      <c r="H80" s="18"/>
    </row>
    <row r="81" spans="4:8" ht="15.75">
      <c r="D81" s="31"/>
      <c r="E81" s="18"/>
      <c r="F81" s="31"/>
      <c r="G81" s="18"/>
      <c r="H81" s="18"/>
    </row>
    <row r="82" spans="4:8" ht="15.75">
      <c r="D82" s="31"/>
      <c r="E82" s="18"/>
      <c r="F82" s="31"/>
      <c r="G82" s="18"/>
      <c r="H82" s="18"/>
    </row>
    <row r="83" spans="4:8" ht="15.75">
      <c r="D83" s="31"/>
      <c r="E83" s="18"/>
      <c r="F83" s="31"/>
      <c r="G83" s="18"/>
      <c r="H83" s="18"/>
    </row>
    <row r="84" spans="4:8" ht="15.75">
      <c r="D84" s="31"/>
      <c r="E84" s="18"/>
      <c r="F84" s="31"/>
      <c r="G84" s="18"/>
      <c r="H84" s="18"/>
    </row>
    <row r="85" spans="4:8" ht="15.75">
      <c r="D85" s="31"/>
      <c r="E85" s="18"/>
      <c r="F85" s="31"/>
      <c r="G85" s="18"/>
      <c r="H85" s="18"/>
    </row>
    <row r="92" ht="15.75">
      <c r="A92" s="16"/>
    </row>
    <row r="93" ht="15.75">
      <c r="A93" s="15"/>
    </row>
    <row r="94" ht="15.75">
      <c r="A94" s="15"/>
    </row>
    <row r="95" ht="15.75">
      <c r="A95" s="15"/>
    </row>
    <row r="96" ht="15.75">
      <c r="A96" s="17"/>
    </row>
    <row r="97" ht="15.75">
      <c r="A97" s="17"/>
    </row>
    <row r="98" ht="15.75">
      <c r="A98" s="18"/>
    </row>
    <row r="99" ht="15.75">
      <c r="A99" s="16"/>
    </row>
    <row r="100" ht="15.75">
      <c r="A100" s="16"/>
    </row>
    <row r="101" ht="15.75">
      <c r="A101" s="15"/>
    </row>
    <row r="102" ht="15.75">
      <c r="A102" s="15"/>
    </row>
    <row r="103" ht="15.75">
      <c r="A103" s="16"/>
    </row>
    <row r="104" ht="15.75">
      <c r="A104" s="15"/>
    </row>
    <row r="105" ht="15.75">
      <c r="A105" s="16"/>
    </row>
    <row r="106" ht="15.75">
      <c r="A106" s="16"/>
    </row>
    <row r="107" ht="15.75">
      <c r="A107" s="16"/>
    </row>
    <row r="108" ht="15.75">
      <c r="A108" s="16"/>
    </row>
  </sheetData>
  <sheetProtection/>
  <mergeCells count="11">
    <mergeCell ref="T4:U4"/>
    <mergeCell ref="N4:O4"/>
    <mergeCell ref="H4:I4"/>
    <mergeCell ref="J4:K4"/>
    <mergeCell ref="L4:M4"/>
    <mergeCell ref="R4:S4"/>
    <mergeCell ref="A3:C3"/>
    <mergeCell ref="B4:C4"/>
    <mergeCell ref="D4:E4"/>
    <mergeCell ref="F4:G4"/>
    <mergeCell ref="P4:Q4"/>
  </mergeCells>
  <printOptions/>
  <pageMargins left="0" right="0" top="0" bottom="0" header="0" footer="0.5118110236220472"/>
  <pageSetup fitToHeight="2" fitToWidth="3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2009-11-10T12:30:11Z</cp:lastPrinted>
  <dcterms:created xsi:type="dcterms:W3CDTF">2000-04-17T11:13:46Z</dcterms:created>
  <dcterms:modified xsi:type="dcterms:W3CDTF">2012-07-26T08:03:01Z</dcterms:modified>
  <cp:category/>
  <cp:version/>
  <cp:contentType/>
  <cp:contentStatus/>
</cp:coreProperties>
</file>